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CockeLau\Downloads\"/>
    </mc:Choice>
  </mc:AlternateContent>
  <xr:revisionPtr revIDLastSave="0" documentId="8_{951D817B-159D-4E15-8A34-33EE6579A664}" xr6:coauthVersionLast="47" xr6:coauthVersionMax="47" xr10:uidLastSave="{00000000-0000-0000-0000-000000000000}"/>
  <bookViews>
    <workbookView xWindow="3930" yWindow="-16320" windowWidth="29040" windowHeight="15720" xr2:uid="{AC276427-057B-4471-B5B2-C1CC0A78A68E}"/>
  </bookViews>
  <sheets>
    <sheet name="Guidance" sheetId="3" r:id="rId1"/>
    <sheet name="FY Alignment Tool" sheetId="1" r:id="rId2"/>
    <sheet name="Cost Caps" sheetId="4" r:id="rId3"/>
    <sheet name="Dropdown options" sheetId="2" state="hidden" r:id="rId4"/>
  </sheets>
  <definedNames>
    <definedName name="_xlnm._FilterDatabase" localSheetId="2" hidden="1">'Cost Caps'!$B$9:$K$19</definedName>
    <definedName name="Reg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 l="1"/>
  <c r="O16" i="1"/>
  <c r="O17" i="1"/>
  <c r="O18" i="1"/>
  <c r="O19" i="1"/>
  <c r="O20" i="1"/>
  <c r="O21" i="1"/>
  <c r="O22" i="1"/>
  <c r="O23" i="1"/>
  <c r="O24" i="1"/>
  <c r="P24" i="1" s="1" a="1"/>
  <c r="P24" i="1" s="1"/>
  <c r="N15" i="1"/>
  <c r="N16" i="1"/>
  <c r="N17" i="1"/>
  <c r="N18" i="1"/>
  <c r="N19" i="1"/>
  <c r="N20" i="1"/>
  <c r="N21" i="1"/>
  <c r="P21" i="1" s="1" a="1"/>
  <c r="P21" i="1" s="1"/>
  <c r="N22" i="1"/>
  <c r="N23" i="1"/>
  <c r="N24" i="1"/>
  <c r="K12" i="4"/>
  <c r="P20" i="1" a="1"/>
  <c r="P20" i="1" s="1"/>
  <c r="P16" i="1" a="1"/>
  <c r="P16" i="1" s="1"/>
  <c r="P17" i="1" a="1"/>
  <c r="P17" i="1" s="1"/>
  <c r="P18" i="1" a="1"/>
  <c r="P18" i="1" s="1"/>
  <c r="G4" i="1"/>
  <c r="G5" i="1" a="1"/>
  <c r="G5" i="1" s="1"/>
  <c r="G9" i="1"/>
  <c r="G6" i="1" s="1"/>
  <c r="G10" i="1" a="1"/>
  <c r="G10" i="1" s="1"/>
  <c r="M15" i="1"/>
  <c r="P15" i="1" a="1"/>
  <c r="P15" i="1" s="1"/>
  <c r="M16" i="1"/>
  <c r="M17" i="1"/>
  <c r="M18" i="1"/>
  <c r="M19" i="1"/>
  <c r="M20" i="1"/>
  <c r="M21" i="1"/>
  <c r="M22" i="1"/>
  <c r="P22" i="1" a="1"/>
  <c r="P22" i="1" s="1"/>
  <c r="M23" i="1"/>
  <c r="M24" i="1"/>
  <c r="D25" i="1"/>
  <c r="E25" i="1"/>
  <c r="B27" i="1" s="1"/>
  <c r="F25" i="1"/>
  <c r="B32" i="1" s="1"/>
  <c r="G32" i="1" s="1"/>
  <c r="G25" i="1"/>
  <c r="B28" i="1" s="1"/>
  <c r="H25" i="1"/>
  <c r="B33" i="1" s="1"/>
  <c r="I25" i="1"/>
  <c r="B29" i="1" s="1"/>
  <c r="J25" i="1"/>
  <c r="B34" i="1" s="1"/>
  <c r="L25" i="1"/>
  <c r="G27" i="1" l="1"/>
  <c r="P23" i="1" a="1"/>
  <c r="P23" i="1" s="1"/>
  <c r="P19" i="1" a="1"/>
  <c r="P19" i="1" s="1"/>
  <c r="L6" i="1" a="1"/>
  <c r="L6" i="1" s="1"/>
  <c r="L4" i="1" a="1"/>
  <c r="L4" i="1" s="1"/>
  <c r="L5" i="1" a="1"/>
  <c r="L5" i="1" s="1"/>
  <c r="G36" i="1"/>
  <c r="D13" i="4"/>
  <c r="I13" i="4" s="1"/>
  <c r="C13" i="4"/>
  <c r="H21" i="4"/>
  <c r="F21" i="4"/>
  <c r="G21" i="4"/>
  <c r="E21" i="4"/>
  <c r="J10" i="4"/>
  <c r="J11" i="4"/>
  <c r="J13" i="4"/>
  <c r="J14" i="4"/>
  <c r="J15" i="4"/>
  <c r="J16" i="4"/>
  <c r="J17" i="4"/>
  <c r="J18" i="4"/>
  <c r="J19" i="4"/>
  <c r="J12" i="4"/>
  <c r="C11" i="4" l="1"/>
  <c r="D11" i="4"/>
  <c r="K11" i="4" s="1"/>
  <c r="C12" i="4"/>
  <c r="D12" i="4"/>
  <c r="I12" i="4" s="1"/>
  <c r="K13" i="4"/>
  <c r="C14" i="4"/>
  <c r="D14" i="4"/>
  <c r="I14" i="4" s="1"/>
  <c r="C15" i="4"/>
  <c r="D15" i="4"/>
  <c r="C16" i="4"/>
  <c r="D16" i="4"/>
  <c r="C17" i="4"/>
  <c r="D17" i="4"/>
  <c r="C18" i="4"/>
  <c r="D18" i="4"/>
  <c r="I18" i="4" s="1"/>
  <c r="C19" i="4"/>
  <c r="D19" i="4"/>
  <c r="D10" i="4"/>
  <c r="C10" i="4"/>
  <c r="C21" i="4" l="1"/>
  <c r="K15" i="4"/>
  <c r="I15" i="4"/>
  <c r="I10" i="4"/>
  <c r="D21" i="4"/>
  <c r="K19" i="4"/>
  <c r="I19" i="4"/>
  <c r="K16" i="4"/>
  <c r="I16" i="4"/>
  <c r="K17" i="4"/>
  <c r="I17" i="4"/>
  <c r="I11" i="4"/>
  <c r="K18" i="4"/>
  <c r="K14" i="4"/>
  <c r="K10" i="4"/>
  <c r="G27" i="4"/>
  <c r="G25" i="4" l="1"/>
  <c r="G2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<sst xmlns="http://schemas.openxmlformats.org/spreadsheetml/2006/main" count="251" uniqueCount="223">
  <si>
    <t>Purpose of tool:</t>
  </si>
  <si>
    <t>This is a phase request planning tool which helps visualise the grant and cofunding allocations by each phase as well as by FY. 
By entering in the data for your approved phase requests, this tool will allow you to plan your grant and cofunding amounts for your future phase requests while ensuring your phase spend is aligned with your FY grant &amp; cofunding allocations 
Fill in the data for phase requests that have been approved, you can set the 'status' in column K to 'Approved' to help visualise. 
You can then plan future phase applications by entering in the spend figures for future phases, you can set the status of these to 'Planning'. 
At the bottom the autopopulated fields in columns B and G will show you how your planned future phases will impact your FY allocated grant and co-funding allocation 
You will also be able to view your average A&amp;A spend across all phases to aid in ensuring the project remains within the 15% cap. 
If you are struggling to locate accurate input data through the GRP, contact your DSM who will have access to all the necessary information.</t>
  </si>
  <si>
    <t xml:space="preserve">Fields in green should have data manually inputted from the GMS. </t>
  </si>
  <si>
    <t xml:space="preserve">Fields in amber will autopopulate </t>
  </si>
  <si>
    <t>Guide for Automatic calculated fields</t>
  </si>
  <si>
    <t>Total Grant allocation</t>
  </si>
  <si>
    <t>Sum of Grant allocation across FY1/2/3</t>
  </si>
  <si>
    <t>Total Approved Grant allocation</t>
  </si>
  <si>
    <t>Sum of APPROVED Grant allocation from the Phase Request table (only rows with status marked as APPROVED will be added)</t>
  </si>
  <si>
    <t>Maximum Total A&amp;A</t>
  </si>
  <si>
    <t>Maximum A&amp;A throughout the whole project (15% of total spending)</t>
  </si>
  <si>
    <t>Total co-fund allocation</t>
  </si>
  <si>
    <t>Sum of co-funding allocation across FY0-4</t>
  </si>
  <si>
    <t>Total Approved co-fund allocation</t>
  </si>
  <si>
    <t>Sum of APPROVED co-funding allocation from the Phase Request table</t>
  </si>
  <si>
    <t>Baseline dates</t>
  </si>
  <si>
    <t>FY1 count of phases</t>
  </si>
  <si>
    <t xml:space="preserve">Count of phases that includes that FY in their phase </t>
  </si>
  <si>
    <t>FY2 count of phases</t>
  </si>
  <si>
    <t>FY3 count of phases</t>
  </si>
  <si>
    <t>FY1 grant differential</t>
  </si>
  <si>
    <t>Grant amount that is left to be distributed in phases for each FY</t>
  </si>
  <si>
    <t>FY2 grant differential</t>
  </si>
  <si>
    <t>FY3 grant differential</t>
  </si>
  <si>
    <t>Total grant differential</t>
  </si>
  <si>
    <t>Grant amount that is left to be distributed in phases (Full project)</t>
  </si>
  <si>
    <t>FY1 co-fund differential</t>
  </si>
  <si>
    <t>Co-funding amount that is left to be distributed in phases for each FY</t>
  </si>
  <si>
    <t>FY2 co-fund differential</t>
  </si>
  <si>
    <t>FY3 co-fund differential</t>
  </si>
  <si>
    <t>Total co-fund differential</t>
  </si>
  <si>
    <t>FY1-3 Co-funding amount that is left to be distributed in phases (Full project)</t>
  </si>
  <si>
    <t>A&amp;A percentage to date</t>
  </si>
  <si>
    <t>A&amp;A percentage as a percentage of current project total spending</t>
  </si>
  <si>
    <t>A&amp;A %</t>
  </si>
  <si>
    <t>A&amp;A percentage as a percentage of phase total spending</t>
  </si>
  <si>
    <t>FY Start</t>
  </si>
  <si>
    <t>FY End</t>
  </si>
  <si>
    <t>The FY of the phase's start and end date</t>
  </si>
  <si>
    <t>Warning</t>
  </si>
  <si>
    <t>If the phase is across more than one FY, and it will flag if it doesn’t have associated spending in that FY</t>
  </si>
  <si>
    <t>GR Name</t>
  </si>
  <si>
    <t>Example</t>
  </si>
  <si>
    <t>FY1 Grant allocation</t>
  </si>
  <si>
    <t>FY2 Grant allocation</t>
  </si>
  <si>
    <t>FY3 Grant allocation</t>
  </si>
  <si>
    <t>FY1 Co-funding allocation</t>
  </si>
  <si>
    <t>FY2 Co-funding allocation</t>
  </si>
  <si>
    <t>FY3 Co-funding allocation</t>
  </si>
  <si>
    <t>Phase</t>
  </si>
  <si>
    <t>Start date</t>
  </si>
  <si>
    <t>End date</t>
  </si>
  <si>
    <t>Homes</t>
  </si>
  <si>
    <t>FY1 grant</t>
  </si>
  <si>
    <t>FY1 co-fund</t>
  </si>
  <si>
    <t>FY2 grant</t>
  </si>
  <si>
    <t>FY2 co-fund</t>
  </si>
  <si>
    <t>FY3 grant</t>
  </si>
  <si>
    <t>FY3 co-fund</t>
  </si>
  <si>
    <t>Status</t>
  </si>
  <si>
    <t>Total A&amp;A</t>
  </si>
  <si>
    <t>Approved</t>
  </si>
  <si>
    <t>Planning</t>
  </si>
  <si>
    <t>Totals</t>
  </si>
  <si>
    <t>Policy Rules</t>
  </si>
  <si>
    <t>Energy effiency pot</t>
  </si>
  <si>
    <t>requires match funding</t>
  </si>
  <si>
    <t>Off gas low carbon heating pot</t>
  </si>
  <si>
    <t>On gas low carbon heating pot</t>
  </si>
  <si>
    <t>no match funding required</t>
  </si>
  <si>
    <t>Total homes</t>
  </si>
  <si>
    <t>Total Grant funding</t>
  </si>
  <si>
    <t>Homes for On Gas LCH offer</t>
  </si>
  <si>
    <t xml:space="preserve">Grant funded costs on gas LCH </t>
  </si>
  <si>
    <t>Homes for Off Gas LCH Uplift</t>
  </si>
  <si>
    <t>Grant A&amp;A</t>
  </si>
  <si>
    <t>Grant A&amp;A %</t>
  </si>
  <si>
    <t>% utilisation of cost cap</t>
  </si>
  <si>
    <t>Total</t>
  </si>
  <si>
    <t>Total % cost cap utilisation</t>
  </si>
  <si>
    <t>Total grant A&amp;A %</t>
  </si>
  <si>
    <t>Total A&amp;A %</t>
  </si>
  <si>
    <t>Abri Group Limited</t>
  </si>
  <si>
    <t>Draft</t>
  </si>
  <si>
    <t>Advance Housing and Support LTD</t>
  </si>
  <si>
    <t>Returned</t>
  </si>
  <si>
    <t>Agudas Israel Housing Association</t>
  </si>
  <si>
    <t>Submitted</t>
  </si>
  <si>
    <t>Amplius Group</t>
  </si>
  <si>
    <t>Anchor Hanover Group</t>
  </si>
  <si>
    <t>Arun District Council</t>
  </si>
  <si>
    <t>Ashford Borough Council</t>
  </si>
  <si>
    <t>Aster Group Ltd</t>
  </si>
  <si>
    <t>B3Living</t>
  </si>
  <si>
    <t>Babergh and Mid-Suffolk District Council</t>
  </si>
  <si>
    <t>Barnsley Metropolitan Borough Council</t>
  </si>
  <si>
    <t>Basildon Borough Council</t>
  </si>
  <si>
    <t>bpha Limited</t>
  </si>
  <si>
    <t>Brighton &amp; Hove City Council</t>
  </si>
  <si>
    <t>Broadland Housing Group Ltd</t>
  </si>
  <si>
    <t>Bromford Housing Group</t>
  </si>
  <si>
    <t>Cambridge City Council</t>
  </si>
  <si>
    <t>Canterbury City Council</t>
  </si>
  <si>
    <t>Central Bedfordshire Council</t>
  </si>
  <si>
    <t>Chelmer Housing Partnership Ltd</t>
  </si>
  <si>
    <t>Cheshire Peaks and Plains Housing Trust</t>
  </si>
  <si>
    <t>CHISEL Ltd</t>
  </si>
  <si>
    <t>Citizen Housing Group Limited</t>
  </si>
  <si>
    <t>City of Lincoln Council</t>
  </si>
  <si>
    <t>City of York Council</t>
  </si>
  <si>
    <t>Clarion Housing Association Limited</t>
  </si>
  <si>
    <t>Cornerstone Housing Ltd</t>
  </si>
  <si>
    <t>Corton House and Brewster Court</t>
  </si>
  <si>
    <t>Cottsway Housing Association Limited</t>
  </si>
  <si>
    <t>Crawley Borough Council</t>
  </si>
  <si>
    <t>Dacorum Borough Council</t>
  </si>
  <si>
    <t>Dover District Council</t>
  </si>
  <si>
    <t>East Riding of Yorkshire Council</t>
  </si>
  <si>
    <t>East Suffolk Council</t>
  </si>
  <si>
    <t>Eastlight Community Homes Limited</t>
  </si>
  <si>
    <t>English Rural Housing Association</t>
  </si>
  <si>
    <t>Epping Forest District Council</t>
  </si>
  <si>
    <t>Fairhive Homes Limited</t>
  </si>
  <si>
    <t>Fareham Borough Council</t>
  </si>
  <si>
    <t>Flagship Housing Limited</t>
  </si>
  <si>
    <t>Freebridge Community Housing Ltd</t>
  </si>
  <si>
    <t>Golding Homes</t>
  </si>
  <si>
    <t>Gravesham Borough Council</t>
  </si>
  <si>
    <t>Great Yarmouth Borough Council</t>
  </si>
  <si>
    <t>Habinteg Housing Association Limited</t>
  </si>
  <si>
    <t>Hinckley and Bosworth Borough Council</t>
  </si>
  <si>
    <t>Home Group Limited</t>
  </si>
  <si>
    <t>Homes Plus Limited</t>
  </si>
  <si>
    <t>Housing Solutions Limited</t>
  </si>
  <si>
    <t>Hull and East Yorkshire Mind</t>
  </si>
  <si>
    <t>Hundred Houses Society</t>
  </si>
  <si>
    <t>Leeds City Council</t>
  </si>
  <si>
    <t>Lewes District Council</t>
  </si>
  <si>
    <t>Lewisham Council</t>
  </si>
  <si>
    <t>Lincolnshire Housing Partnership</t>
  </si>
  <si>
    <t>Liverpool Region Combined Authority</t>
  </si>
  <si>
    <t>Local Space</t>
  </si>
  <si>
    <t>London &amp; Quadrant Housing Trust</t>
  </si>
  <si>
    <t>London Borough of Barking and Dagenham</t>
  </si>
  <si>
    <t>London Borough of Camden (LA)</t>
  </si>
  <si>
    <t>London Borough of Croydon</t>
  </si>
  <si>
    <t>London Borough of Tower Hamlets</t>
  </si>
  <si>
    <t>mhs Homes</t>
  </si>
  <si>
    <t>Milton Keynes City Council</t>
  </si>
  <si>
    <t>North East Derbyshire District Council (Rykneld)</t>
  </si>
  <si>
    <t>North West Leicestershire District Council </t>
  </si>
  <si>
    <t>North Yorkshire Council</t>
  </si>
  <si>
    <t>Norwich City Council</t>
  </si>
  <si>
    <t>Notting Hill Genesis</t>
  </si>
  <si>
    <t>Nottingham City Council/Midlands Net Zero Hub</t>
  </si>
  <si>
    <t>NSAH (Alliance Homes) Limited</t>
  </si>
  <si>
    <t>Orwell Housing Association Limited</t>
  </si>
  <si>
    <t>Paragon ASRA Housing Limited</t>
  </si>
  <si>
    <t>Peabody Trust</t>
  </si>
  <si>
    <t>Phoenix Community Housing Association Limited</t>
  </si>
  <si>
    <t>Phoenix Community Housing Co-operative Limited</t>
  </si>
  <si>
    <t>Places for People Group Limited</t>
  </si>
  <si>
    <t>Populo Living on behalf of London Borough of Newham</t>
  </si>
  <si>
    <t>Portsmouth City Council</t>
  </si>
  <si>
    <t>Radcliffe Housing Society</t>
  </si>
  <si>
    <t>Raven Housing Trust</t>
  </si>
  <si>
    <t>Red Kite Community Housing</t>
  </si>
  <si>
    <t>Redbridge Council</t>
  </si>
  <si>
    <t>Richmond Housing Partnership Limited</t>
  </si>
  <si>
    <t>Rooftop Housing Association Limited</t>
  </si>
  <si>
    <t>Rotherham Metropolitan Borough Council</t>
  </si>
  <si>
    <t>Royal Borough of Greenwich</t>
  </si>
  <si>
    <t>Royal British Legion Industries</t>
  </si>
  <si>
    <t>Rugby Borough Council</t>
  </si>
  <si>
    <t>Runnymede Borough Council</t>
  </si>
  <si>
    <t>Saffron Housing Trust Limited</t>
  </si>
  <si>
    <t>Salvation Army Housing Association</t>
  </si>
  <si>
    <t>Sanctuary Housing Association</t>
  </si>
  <si>
    <t>Saxon Weald</t>
  </si>
  <si>
    <t>Selwood Housing</t>
  </si>
  <si>
    <t>Settle Group</t>
  </si>
  <si>
    <t>Shropshire Council</t>
  </si>
  <si>
    <t>Slough Borough Council</t>
  </si>
  <si>
    <t>Soha Housing</t>
  </si>
  <si>
    <t>Soho Housing Association</t>
  </si>
  <si>
    <t>South Cambridgeshire District Council</t>
  </si>
  <si>
    <t>South Holland District Council</t>
  </si>
  <si>
    <t>South Kesteven District Council</t>
  </si>
  <si>
    <t>Southend-on-Sea City Council</t>
  </si>
  <si>
    <t>Southern Housing</t>
  </si>
  <si>
    <t>Sovereign Housing Association (trading as Sovereign Network Group)</t>
  </si>
  <si>
    <t>St Albans City and District Council</t>
  </si>
  <si>
    <t>St Mungo's Community Housing Association</t>
  </si>
  <si>
    <t>Stevenage Borough Council</t>
  </si>
  <si>
    <t>Stonewater Limited</t>
  </si>
  <si>
    <t>Stroud District Council</t>
  </si>
  <si>
    <t>Swindon Borough Council</t>
  </si>
  <si>
    <t>Tandridge District Council</t>
  </si>
  <si>
    <t>Tees Valley Combined Authority</t>
  </si>
  <si>
    <t>Teign Housing</t>
  </si>
  <si>
    <t>Thanet District Council</t>
  </si>
  <si>
    <t>The Church of England Pensions Board</t>
  </si>
  <si>
    <t>The Finchley Charities</t>
  </si>
  <si>
    <t>The Guinness Partnership Limited</t>
  </si>
  <si>
    <t>The Havebury Housing Partnership</t>
  </si>
  <si>
    <t>The Industrial Dwellings Society</t>
  </si>
  <si>
    <t>The Riverside Group Limited</t>
  </si>
  <si>
    <t>The Wrekin Housing Group Ltd</t>
  </si>
  <si>
    <t>Together Housing Association Limited</t>
  </si>
  <si>
    <t>Transform Housing and Support</t>
  </si>
  <si>
    <t>Trent &amp; Dove Housing Limited</t>
  </si>
  <si>
    <t>United Reformed Church Retired Ministers Housing Society ( RMHS)</t>
  </si>
  <si>
    <t>VIVID Housing Limited</t>
  </si>
  <si>
    <t>Warwick District Council</t>
  </si>
  <si>
    <t>Waverley Borough Council</t>
  </si>
  <si>
    <t>Wealden District Council</t>
  </si>
  <si>
    <t>Welwyn Hatfield Borough Council</t>
  </si>
  <si>
    <t>West of England Combined Authority</t>
  </si>
  <si>
    <t>West Yorkshire Combined Authority</t>
  </si>
  <si>
    <t>Westmorland and Furness Council</t>
  </si>
  <si>
    <t>Winchester City Council</t>
  </si>
  <si>
    <t>Wokingham Borough Council</t>
  </si>
  <si>
    <t>Women's Pioneer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</si>
</sst>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_-[$£-809]* #,##0.00_-;\-[$£-809]* #,##0.00_-;_-[$£-809]* &quot;-&quot;??_-;_-@_-"/>
  </numFmts>
  <fonts count="12">
    <font>
      <sz val="9"/>
      <color theme="1"/>
      <name val="Veranda"/>
      <family val="2"/>
    </font>
    <font>
      <sz val="9"/>
      <color theme="1"/>
      <name val="Veranda"/>
      <family val="2"/>
    </font>
    <font>
      <sz val="9"/>
      <color theme="1"/>
      <name val="Century Gothic"/>
      <family val="2"/>
      <scheme val="minor"/>
    </font>
    <font>
      <b/>
      <sz val="9"/>
      <color theme="1"/>
      <name val="Century Gothic"/>
      <family val="2"/>
      <scheme val="minor"/>
    </font>
    <font>
      <sz val="11"/>
      <color rgb="FF000000"/>
      <name val="Century Gothic"/>
      <family val="2"/>
      <scheme val="minor"/>
    </font>
    <font>
      <sz val="9"/>
      <color theme="1"/>
      <name val="Century Gothic"/>
      <family val="2"/>
      <scheme val="minor"/>
    </font>
    <font>
      <b/>
      <sz val="9"/>
      <color theme="1"/>
      <name val="Century Gothic"/>
      <family val="2"/>
      <scheme val="minor"/>
    </font>
    <font>
      <sz val="9"/>
      <color rgb="FF3B4159"/>
      <name val="Century Gothic"/>
      <family val="2"/>
      <scheme val="minor"/>
    </font>
    <font>
      <b/>
      <u/>
      <sz val="9"/>
      <color theme="1"/>
      <name val="Century Gothic"/>
      <family val="2"/>
      <scheme val="minor"/>
    </font>
    <font>
      <i/>
      <sz val="9"/>
      <color theme="1"/>
      <name val="Century Gothic"/>
      <family val="2"/>
      <scheme val="minor"/>
    </font>
    <font>
      <sz val="9"/>
      <color rgb="FF000000"/>
      <name val="Calibri"/>
      <family val="2"/>
    </font>
    <font>
      <sz val="9"/>
      <color theme="1"/>
      <name val="Century Gothic"/>
      <family val="2"/>
      <scheme val="maj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5"/>
        <bgColor indexed="64"/>
      </patternFill>
    </fill>
    <fill>
      <patternFill patternType="solid">
        <fgColor theme="4"/>
        <bgColor indexed="64"/>
      </patternFill>
    </fill>
    <fill>
      <patternFill patternType="solid">
        <fgColor theme="3" tint="0.89999084444715716"/>
        <bgColor indexed="64"/>
      </patternFill>
    </fill>
    <fill>
      <patternFill patternType="solid">
        <fgColor theme="0"/>
        <bgColor indexed="64"/>
      </patternFill>
    </fill>
  </fills>
  <borders count="12">
    <border>
      <left/>
      <right/>
      <top/>
      <bottom/>
      <diagonal/>
    </border>
    <border>
      <left style="thin">
        <color theme="4" tint="0.39997558519241921"/>
      </left>
      <right/>
      <top style="thin">
        <color theme="4" tint="0.39997558519241921"/>
      </top>
      <bottom style="thin">
        <color theme="4" tint="0.39997558519241921"/>
      </bottom>
      <diagonal/>
    </border>
    <border>
      <left style="thin">
        <color theme="6"/>
      </left>
      <right style="thin">
        <color theme="6"/>
      </right>
      <top style="thin">
        <color theme="6"/>
      </top>
      <bottom style="thin">
        <color theme="6"/>
      </bottom>
      <diagonal/>
    </border>
    <border>
      <left/>
      <right/>
      <top/>
      <bottom style="thin">
        <color theme="4" tint="0.39997558519241921"/>
      </bottom>
      <diagonal/>
    </border>
    <border>
      <left style="dotted">
        <color theme="1"/>
      </left>
      <right style="dotted">
        <color theme="1"/>
      </right>
      <top style="dotted">
        <color theme="1"/>
      </top>
      <bottom style="dotted">
        <color theme="1"/>
      </bottom>
      <diagonal/>
    </border>
    <border>
      <left style="thin">
        <color indexed="64"/>
      </left>
      <right style="thin">
        <color indexed="64"/>
      </right>
      <top style="thin">
        <color indexed="64"/>
      </top>
      <bottom style="thin">
        <color indexed="64"/>
      </bottom>
      <diagonal/>
    </border>
    <border>
      <left style="dotted">
        <color theme="1"/>
      </left>
      <right/>
      <top style="dotted">
        <color theme="1"/>
      </top>
      <bottom style="dotted">
        <color theme="1"/>
      </bottom>
      <diagonal/>
    </border>
    <border>
      <left/>
      <right/>
      <top style="dotted">
        <color theme="1"/>
      </top>
      <bottom style="dotted">
        <color theme="1"/>
      </bottom>
      <diagonal/>
    </border>
    <border>
      <left/>
      <right style="dotted">
        <color theme="1"/>
      </right>
      <top style="dotted">
        <color theme="1"/>
      </top>
      <bottom style="dotted">
        <color theme="1"/>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0" xfId="1" applyFont="1"/>
    <xf numFmtId="0" fontId="3" fillId="0" borderId="0" xfId="1" applyFont="1"/>
    <xf numFmtId="164" fontId="2" fillId="0" borderId="0" xfId="1" applyNumberFormat="1" applyFont="1"/>
    <xf numFmtId="0" fontId="3" fillId="0" borderId="0" xfId="1" applyFont="1" applyAlignment="1">
      <alignment horizontal="left"/>
    </xf>
    <xf numFmtId="1" fontId="2" fillId="0" borderId="0" xfId="1" applyNumberFormat="1" applyFont="1"/>
    <xf numFmtId="164" fontId="2" fillId="0" borderId="3" xfId="2" applyNumberFormat="1" applyFont="1" applyFill="1" applyBorder="1"/>
    <xf numFmtId="164" fontId="2" fillId="3" borderId="2" xfId="2" applyNumberFormat="1" applyFont="1" applyFill="1" applyBorder="1"/>
    <xf numFmtId="0" fontId="2" fillId="4" borderId="4" xfId="1" applyFont="1" applyFill="1" applyBorder="1"/>
    <xf numFmtId="164" fontId="2" fillId="4" borderId="4" xfId="1" applyNumberFormat="1" applyFont="1" applyFill="1" applyBorder="1"/>
    <xf numFmtId="14" fontId="2" fillId="3" borderId="2" xfId="2" applyNumberFormat="1" applyFont="1" applyFill="1" applyBorder="1"/>
    <xf numFmtId="0" fontId="2" fillId="3" borderId="2" xfId="2" applyNumberFormat="1" applyFont="1" applyFill="1" applyBorder="1"/>
    <xf numFmtId="0" fontId="2" fillId="0" borderId="0" xfId="2" applyNumberFormat="1" applyFont="1" applyFill="1" applyBorder="1"/>
    <xf numFmtId="0" fontId="3" fillId="5" borderId="0" xfId="1" applyFont="1" applyFill="1"/>
    <xf numFmtId="0" fontId="4" fillId="2" borderId="1" xfId="0" applyFont="1" applyFill="1" applyBorder="1"/>
    <xf numFmtId="0" fontId="4" fillId="0" borderId="1" xfId="0" applyFont="1" applyBorder="1"/>
    <xf numFmtId="9" fontId="2" fillId="4" borderId="4" xfId="3" applyFont="1" applyFill="1" applyBorder="1"/>
    <xf numFmtId="0" fontId="5" fillId="0" borderId="0" xfId="1" applyFont="1"/>
    <xf numFmtId="0" fontId="6" fillId="0" borderId="0" xfId="1" applyFont="1"/>
    <xf numFmtId="164" fontId="5" fillId="3" borderId="2" xfId="2" applyNumberFormat="1" applyFont="1" applyFill="1" applyBorder="1"/>
    <xf numFmtId="0" fontId="7" fillId="0" borderId="0" xfId="2" applyNumberFormat="1" applyFont="1" applyFill="1" applyBorder="1"/>
    <xf numFmtId="164" fontId="5" fillId="4" borderId="4" xfId="1" applyNumberFormat="1" applyFont="1" applyFill="1" applyBorder="1"/>
    <xf numFmtId="0" fontId="6" fillId="5" borderId="0" xfId="1" applyFont="1" applyFill="1"/>
    <xf numFmtId="0" fontId="5" fillId="4" borderId="4" xfId="1" applyFont="1" applyFill="1" applyBorder="1"/>
    <xf numFmtId="0" fontId="8" fillId="0" borderId="0" xfId="1" applyFont="1"/>
    <xf numFmtId="0" fontId="9" fillId="0" borderId="0" xfId="1" applyFont="1"/>
    <xf numFmtId="0" fontId="0" fillId="6" borderId="0" xfId="0" applyFill="1"/>
    <xf numFmtId="8" fontId="0" fillId="0" borderId="0" xfId="0" applyNumberFormat="1"/>
    <xf numFmtId="0" fontId="11" fillId="0" borderId="0" xfId="0" applyFont="1"/>
    <xf numFmtId="0" fontId="10" fillId="0" borderId="0" xfId="0" applyFont="1"/>
    <xf numFmtId="165" fontId="11" fillId="0" borderId="0" xfId="0" applyNumberFormat="1" applyFont="1"/>
    <xf numFmtId="165" fontId="2" fillId="3" borderId="2" xfId="2" applyNumberFormat="1" applyFont="1" applyFill="1" applyBorder="1"/>
    <xf numFmtId="164" fontId="5" fillId="0" borderId="0" xfId="1" applyNumberFormat="1" applyFont="1"/>
    <xf numFmtId="0" fontId="2" fillId="0" borderId="5" xfId="1" applyFont="1" applyBorder="1" applyAlignment="1">
      <alignment horizontal="left" vertical="center" wrapText="1"/>
    </xf>
    <xf numFmtId="164" fontId="2" fillId="3" borderId="9" xfId="2" applyNumberFormat="1" applyFont="1" applyFill="1" applyBorder="1" applyAlignment="1">
      <alignment horizontal="center"/>
    </xf>
    <xf numFmtId="164" fontId="2" fillId="3" borderId="10" xfId="2" applyNumberFormat="1" applyFont="1" applyFill="1" applyBorder="1" applyAlignment="1">
      <alignment horizontal="center"/>
    </xf>
    <xf numFmtId="164" fontId="2" fillId="3" borderId="11" xfId="2" applyNumberFormat="1" applyFont="1" applyFill="1" applyBorder="1" applyAlignment="1">
      <alignment horizontal="center"/>
    </xf>
    <xf numFmtId="164" fontId="5" fillId="4" borderId="6" xfId="1" applyNumberFormat="1" applyFont="1" applyFill="1" applyBorder="1" applyAlignment="1">
      <alignment horizontal="center"/>
    </xf>
    <xf numFmtId="164" fontId="5" fillId="4" borderId="7" xfId="1" applyNumberFormat="1" applyFont="1" applyFill="1" applyBorder="1" applyAlignment="1">
      <alignment horizontal="center"/>
    </xf>
    <xf numFmtId="164" fontId="5" fillId="4" borderId="8" xfId="1" applyNumberFormat="1" applyFont="1" applyFill="1" applyBorder="1" applyAlignment="1">
      <alignment horizontal="center"/>
    </xf>
  </cellXfs>
  <cellStyles count="4">
    <cellStyle name="Currency 2" xfId="2" xr:uid="{4AD75080-4B19-484F-BAE6-A784FB58BB9E}"/>
    <cellStyle name="Normal" xfId="0" builtinId="0"/>
    <cellStyle name="Normal 8" xfId="1" xr:uid="{63718384-0FF9-443D-AFCD-8ECED9402CF3}"/>
    <cellStyle name="Percent" xfId="3" builtinId="5"/>
  </cellStyles>
  <dxfs count="26">
    <dxf>
      <font>
        <b val="0"/>
        <i val="0"/>
        <strike val="0"/>
        <condense val="0"/>
        <extend val="0"/>
        <outline val="0"/>
        <shadow val="0"/>
        <u val="none"/>
        <vertAlign val="baseline"/>
        <sz val="9"/>
        <color theme="1"/>
        <name val="Century Gothic"/>
        <family val="2"/>
        <scheme val="minor"/>
      </font>
      <numFmt numFmtId="0" formatCode="General"/>
      <fill>
        <patternFill patternType="none">
          <bgColor auto="1"/>
        </patternFill>
      </fill>
    </dxf>
    <dxf>
      <font>
        <b val="0"/>
        <i val="0"/>
        <strike val="0"/>
        <condense val="0"/>
        <extend val="0"/>
        <outline val="0"/>
        <shadow val="0"/>
        <u val="none"/>
        <vertAlign val="baseline"/>
        <sz val="9"/>
        <color theme="1"/>
        <name val="Century Gothic"/>
        <family val="2"/>
        <scheme val="minor"/>
      </font>
      <numFmt numFmtId="0" formatCode="General"/>
      <fill>
        <patternFill patternType="none">
          <bgColor auto="1"/>
        </patternFill>
      </fill>
    </dxf>
    <dxf>
      <font>
        <color rgb="FF9C0006"/>
      </font>
      <fill>
        <patternFill patternType="none">
          <bgColor auto="1"/>
        </patternFill>
      </fill>
    </dxf>
    <dxf>
      <font>
        <color theme="6"/>
      </font>
    </dxf>
    <dxf>
      <font>
        <color rgb="FF9C0006"/>
      </font>
      <fill>
        <patternFill patternType="none">
          <bgColor auto="1"/>
        </patternFill>
      </fill>
    </dxf>
    <dxf>
      <font>
        <color theme="6"/>
      </font>
    </dxf>
    <dxf>
      <font>
        <color rgb="FF9C0006"/>
      </font>
      <fill>
        <patternFill patternType="none">
          <bgColor auto="1"/>
        </patternFill>
      </fill>
    </dxf>
    <dxf>
      <font>
        <color theme="6"/>
      </font>
    </dxf>
    <dxf>
      <font>
        <color rgb="FF9C0006"/>
      </font>
      <fill>
        <patternFill patternType="none">
          <bgColor auto="1"/>
        </patternFill>
      </fill>
    </dxf>
    <dxf>
      <font>
        <color theme="6"/>
      </font>
    </dxf>
    <dxf>
      <font>
        <strike val="0"/>
        <outline val="0"/>
        <shadow val="0"/>
        <u val="none"/>
        <vertAlign val="baseline"/>
        <sz val="9"/>
        <name val="Century Gothic"/>
        <family val="2"/>
        <scheme val="minor"/>
      </font>
      <numFmt numFmtId="0" formatCode="General"/>
      <fill>
        <patternFill patternType="solid">
          <fgColor indexed="64"/>
          <bgColor theme="4"/>
        </patternFill>
      </fill>
      <border diagonalUp="0" diagonalDown="0">
        <left style="dotted">
          <color theme="1"/>
        </left>
        <right style="dotted">
          <color theme="1"/>
        </right>
        <top style="dotted">
          <color theme="1"/>
        </top>
        <bottom style="dotted">
          <color theme="1"/>
        </bottom>
        <vertical/>
        <horizontal/>
      </border>
    </dxf>
    <dxf>
      <font>
        <b val="0"/>
        <i val="0"/>
        <strike val="0"/>
        <condense val="0"/>
        <extend val="0"/>
        <outline val="0"/>
        <shadow val="0"/>
        <u val="none"/>
        <vertAlign val="baseline"/>
        <sz val="9"/>
        <color theme="1"/>
        <name val="Century Gothic"/>
        <family val="2"/>
        <scheme val="minor"/>
      </font>
      <fill>
        <patternFill patternType="solid">
          <fgColor indexed="64"/>
          <bgColor theme="4"/>
        </patternFill>
      </fill>
      <border diagonalUp="0" diagonalDown="0">
        <left style="dotted">
          <color theme="1"/>
        </left>
        <right style="dotted">
          <color theme="1"/>
        </right>
        <top style="dotted">
          <color theme="1"/>
        </top>
        <bottom style="dotted">
          <color theme="1"/>
        </bottom>
        <vertical/>
        <horizontal/>
      </border>
    </dxf>
    <dxf>
      <font>
        <b val="0"/>
        <i val="0"/>
        <strike val="0"/>
        <condense val="0"/>
        <extend val="0"/>
        <outline val="0"/>
        <shadow val="0"/>
        <u val="none"/>
        <vertAlign val="baseline"/>
        <sz val="9"/>
        <color theme="1"/>
        <name val="Century Gothic"/>
        <family val="2"/>
        <scheme val="minor"/>
      </font>
      <numFmt numFmtId="164" formatCode="&quot;£&quot;#,##0.00"/>
      <fill>
        <patternFill patternType="solid">
          <fgColor indexed="64"/>
          <bgColor theme="5"/>
        </patternFill>
      </fill>
    </dxf>
    <dxf>
      <font>
        <strike val="0"/>
        <outline val="0"/>
        <shadow val="0"/>
        <u val="none"/>
        <vertAlign val="baseline"/>
        <sz val="9"/>
        <name val="Century Gothic"/>
        <family val="2"/>
        <scheme val="minor"/>
      </font>
      <numFmt numFmtId="164" formatCode="&quot;£&quot;#,##0.00"/>
      <fill>
        <patternFill patternType="solid">
          <fgColor indexed="64"/>
          <bgColor theme="5"/>
        </patternFill>
      </fill>
      <border diagonalUp="0" diagonalDown="0">
        <left style="thin">
          <color theme="6"/>
        </left>
        <right style="thin">
          <color theme="6"/>
        </right>
        <top style="thin">
          <color theme="6"/>
        </top>
        <bottom style="thin">
          <color theme="6"/>
        </bottom>
        <vertical/>
        <horizontal/>
      </border>
    </dxf>
    <dxf>
      <font>
        <b val="0"/>
        <i val="0"/>
        <strike val="0"/>
        <condense val="0"/>
        <extend val="0"/>
        <outline val="0"/>
        <shadow val="0"/>
        <u val="none"/>
        <vertAlign val="baseline"/>
        <sz val="9"/>
        <color theme="1"/>
        <name val="Century Gothic"/>
        <family val="2"/>
        <scheme val="minor"/>
      </font>
      <numFmt numFmtId="164" formatCode="&quot;£&quot;#,##0.00"/>
      <fill>
        <patternFill patternType="none">
          <bgColor auto="1"/>
        </patternFill>
      </fill>
    </dxf>
    <dxf>
      <font>
        <b val="0"/>
        <i val="0"/>
        <strike val="0"/>
        <condense val="0"/>
        <extend val="0"/>
        <outline val="0"/>
        <shadow val="0"/>
        <u val="none"/>
        <vertAlign val="baseline"/>
        <sz val="9"/>
        <color theme="1"/>
        <name val="Century Gothic"/>
        <family val="2"/>
        <scheme val="minor"/>
      </font>
      <numFmt numFmtId="164" formatCode="&quot;£&quot;#,##0.00"/>
      <fill>
        <patternFill patternType="none">
          <bgColor auto="1"/>
        </patternFill>
      </fill>
    </dxf>
    <dxf>
      <font>
        <b val="0"/>
        <i val="0"/>
        <strike val="0"/>
        <condense val="0"/>
        <extend val="0"/>
        <outline val="0"/>
        <shadow val="0"/>
        <u val="none"/>
        <vertAlign val="baseline"/>
        <sz val="9"/>
        <color theme="1"/>
        <name val="Century Gothic"/>
        <family val="2"/>
        <scheme val="minor"/>
      </font>
      <numFmt numFmtId="164" formatCode="&quot;£&quot;#,##0.00"/>
      <fill>
        <patternFill patternType="none">
          <bgColor auto="1"/>
        </patternFill>
      </fill>
    </dxf>
    <dxf>
      <font>
        <b val="0"/>
        <i val="0"/>
        <strike val="0"/>
        <condense val="0"/>
        <extend val="0"/>
        <outline val="0"/>
        <shadow val="0"/>
        <u val="none"/>
        <vertAlign val="baseline"/>
        <sz val="9"/>
        <color theme="1"/>
        <name val="Century Gothic"/>
        <family val="2"/>
        <scheme val="minor"/>
      </font>
      <numFmt numFmtId="164" formatCode="&quot;£&quot;#,##0.00"/>
      <fill>
        <patternFill patternType="none">
          <bgColor auto="1"/>
        </patternFill>
      </fill>
    </dxf>
    <dxf>
      <font>
        <b val="0"/>
        <i val="0"/>
        <strike val="0"/>
        <condense val="0"/>
        <extend val="0"/>
        <outline val="0"/>
        <shadow val="0"/>
        <u val="none"/>
        <vertAlign val="baseline"/>
        <sz val="9"/>
        <color theme="1"/>
        <name val="Century Gothic"/>
        <family val="2"/>
        <scheme val="minor"/>
      </font>
      <numFmt numFmtId="164" formatCode="&quot;£&quot;#,##0.00"/>
      <fill>
        <patternFill patternType="none">
          <bgColor auto="1"/>
        </patternFill>
      </fill>
    </dxf>
    <dxf>
      <font>
        <strike val="0"/>
        <outline val="0"/>
        <shadow val="0"/>
        <u val="none"/>
        <vertAlign val="baseline"/>
        <sz val="9"/>
        <name val="Century Gothic"/>
        <family val="2"/>
        <scheme val="minor"/>
      </font>
      <numFmt numFmtId="164" formatCode="&quot;£&quot;#,##0.00"/>
      <fill>
        <patternFill patternType="none">
          <bgColor auto="1"/>
        </patternFill>
      </fill>
      <border outline="0">
        <left style="thin">
          <color theme="6"/>
        </left>
      </border>
    </dxf>
    <dxf>
      <font>
        <strike val="0"/>
        <outline val="0"/>
        <shadow val="0"/>
        <u val="none"/>
        <vertAlign val="baseline"/>
        <sz val="9"/>
        <name val="Century Gothic"/>
        <family val="2"/>
        <scheme val="minor"/>
      </font>
      <fill>
        <patternFill patternType="none">
          <bgColor auto="1"/>
        </patternFill>
      </fill>
      <border outline="0">
        <right style="thin">
          <color theme="6"/>
        </right>
      </border>
    </dxf>
    <dxf>
      <font>
        <strike val="0"/>
        <outline val="0"/>
        <shadow val="0"/>
        <u val="none"/>
        <vertAlign val="baseline"/>
        <sz val="9"/>
        <name val="Century Gothic"/>
        <family val="2"/>
        <scheme val="minor"/>
      </font>
      <fill>
        <patternFill patternType="none">
          <bgColor auto="1"/>
        </patternFill>
      </fill>
    </dxf>
    <dxf>
      <font>
        <strike val="0"/>
        <outline val="0"/>
        <shadow val="0"/>
        <u val="none"/>
        <vertAlign val="baseline"/>
        <sz val="9"/>
        <name val="Century Gothic"/>
        <family val="2"/>
        <scheme val="minor"/>
      </font>
      <fill>
        <patternFill patternType="none">
          <bgColor auto="1"/>
        </patternFill>
      </fill>
    </dxf>
    <dxf>
      <font>
        <b/>
        <strike val="0"/>
        <outline val="0"/>
        <shadow val="0"/>
        <u val="none"/>
        <vertAlign val="baseline"/>
        <sz val="9"/>
        <name val="Century Gothic"/>
        <family val="2"/>
        <scheme val="minor"/>
      </font>
      <fill>
        <patternFill patternType="solid">
          <fgColor indexed="64"/>
          <bgColor theme="3" tint="0.89999084444715716"/>
        </patternFill>
      </fill>
    </dxf>
    <dxf>
      <font>
        <strike val="0"/>
        <outline val="0"/>
        <shadow val="0"/>
        <u val="none"/>
        <vertAlign val="baseline"/>
        <sz val="9"/>
        <name val="Century Gothic"/>
        <family val="2"/>
        <scheme val="minor"/>
      </font>
      <fill>
        <patternFill patternType="none">
          <bgColor auto="1"/>
        </patternFill>
      </fill>
    </dxf>
    <dxf>
      <font>
        <b/>
        <strike val="0"/>
        <outline val="0"/>
        <shadow val="0"/>
        <u val="none"/>
        <vertAlign val="baseline"/>
        <sz val="9"/>
        <name val="Century Gothic"/>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9D077C-C84B-4672-B0D3-5F1156018862}" name="Table14224" displayName="Table14224" ref="A14:P24" totalsRowShown="0" headerRowDxfId="25" dataDxfId="24">
  <autoFilter ref="A14:P24" xr:uid="{1B9D077C-C84B-4672-B0D3-5F1156018862}"/>
  <tableColumns count="16">
    <tableColumn id="1" xr3:uid="{140049B3-9D97-4118-A36D-9F7174F67B88}" name="Phase" dataDxfId="23"/>
    <tableColumn id="12" xr3:uid="{923317B3-21BE-400E-9EFE-4B1A7DFDB471}" name="Start date" dataDxfId="22" dataCellStyle="Normal 8"/>
    <tableColumn id="6" xr3:uid="{7D53DFD9-6E23-4318-8671-1791FDF03012}" name="End date" dataDxfId="21"/>
    <tableColumn id="5" xr3:uid="{24BBE3AE-2BF6-4716-B284-F0CC5E5F9B27}" name="Homes" dataDxfId="20"/>
    <tableColumn id="2" xr3:uid="{CCEE22D4-A99F-4AB9-821A-80E28591592B}" name="FY1 grant" dataDxfId="19"/>
    <tableColumn id="8" xr3:uid="{79775F38-2E24-4864-97A2-62EFB16FEC4F}" name="FY1 co-fund" dataDxfId="18"/>
    <tableColumn id="3" xr3:uid="{B9472ED1-A305-48F8-AC95-8F68B8ED80E7}" name="FY2 grant" dataDxfId="17"/>
    <tableColumn id="9" xr3:uid="{73C85E2E-13D0-442E-85E1-035B608171BF}" name="FY2 co-fund" dataDxfId="16"/>
    <tableColumn id="7" xr3:uid="{97D39308-5A3F-4880-A1D1-598773019B1A}" name="FY3 grant" dataDxfId="15"/>
    <tableColumn id="10" xr3:uid="{14F2A787-89CB-48EF-9F30-0BDDC481D015}" name="FY3 co-fund" dataDxfId="14"/>
    <tableColumn id="4" xr3:uid="{09BC3FDA-94EA-49FE-924F-8E64E7DFF559}" name="Status" dataDxfId="13" dataCellStyle="Currency 2"/>
    <tableColumn id="15" xr3:uid="{4DD6CF89-8F13-41B5-AE3D-EDFE5BD6B59A}" name="Total A&amp;A" dataDxfId="12" dataCellStyle="Currency 2">
      <calculatedColumnFormula>688119+180754</calculatedColumnFormula>
    </tableColumn>
    <tableColumn id="18" xr3:uid="{DF718CB3-C9A1-4416-9ED4-85612C629B95}" name="A&amp;A %" dataDxfId="11" dataCellStyle="Percent">
      <calculatedColumnFormula>IFERROR(Table14224[[#This Row],[Total A&amp;A]]/SUM(Table14224[[#This Row],[FY1 grant]:[FY3 co-fund]]),0)</calculatedColumnFormula>
    </tableColumn>
    <tableColumn id="13" xr3:uid="{4548A67E-44B3-4777-A21C-817D3CA0E174}" name="FY Start" dataDxfId="1">
      <calculatedColumnFormula>IF(Table14224[[#This Row],[Start date]]&lt;1,"",IF(Table14224[[#This Row],[Start date]]&lt;46113,"FY1",IF(Table14224[[#This Row],[Start date]]&lt;46478,"FY2",IF(Table14224[[#This Row],[Start date]]&lt;&gt;"No Baseline","FY3","No Baseline"))))</calculatedColumnFormula>
    </tableColumn>
    <tableColumn id="14" xr3:uid="{682B6177-8B19-4E67-B80F-0F20598D2E5E}" name="FY End" dataDxfId="0">
      <calculatedColumnFormula>IF(Table14224[[#This Row],[End date]]&lt;1,"",IF(Table14224[[#This Row],[End date]]&lt;46113,"FY1",IF(Table14224[[#This Row],[End date]]&lt;46478,"FY2",IF(Table14224[[#This Row],[End date]]&lt;&gt;"No Baseline","FY3","No Baseline"))))</calculatedColumnFormula>
    </tableColumn>
    <tableColumn id="16" xr3:uid="{C1DEC571-56A8-447F-8783-CE0A7C201565}" name="Warning" dataDxfId="10" dataCellStyle="Normal 8">
      <calculatedColumnFormula array="1">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calculatedColumnFormula>
    </tableColumn>
  </tableColumns>
  <tableStyleInfo showFirstColumn="0" showLastColumn="0" showRowStripes="1" showColumnStripes="0"/>
</table>
</file>

<file path=xl/theme/theme1.xml><?xml version="1.0" encoding="utf-8"?>
<a:theme xmlns:a="http://schemas.openxmlformats.org/drawingml/2006/main" name="TurnTown">
  <a:themeElements>
    <a:clrScheme name="Custom 1">
      <a:dk1>
        <a:srgbClr val="3B4159"/>
      </a:dk1>
      <a:lt1>
        <a:srgbClr val="FFFFFF"/>
      </a:lt1>
      <a:dk2>
        <a:srgbClr val="282828"/>
      </a:dk2>
      <a:lt2>
        <a:srgbClr val="FBFFF1"/>
      </a:lt2>
      <a:accent1>
        <a:srgbClr val="FFCF66"/>
      </a:accent1>
      <a:accent2>
        <a:srgbClr val="D5F7B2"/>
      </a:accent2>
      <a:accent3>
        <a:srgbClr val="466434"/>
      </a:accent3>
      <a:accent4>
        <a:srgbClr val="D79CFF"/>
      </a:accent4>
      <a:accent5>
        <a:srgbClr val="FFCF66"/>
      </a:accent5>
      <a:accent6>
        <a:srgbClr val="D5F7B2"/>
      </a:accent6>
      <a:hlink>
        <a:srgbClr val="FFFFFF"/>
      </a:hlink>
      <a:folHlink>
        <a:srgbClr val="466434"/>
      </a:folHlink>
    </a:clrScheme>
    <a:fontScheme name="Custom 1">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E51B-9762-48BC-BE58-2CB37C58BA25}">
  <dimension ref="A2:W119"/>
  <sheetViews>
    <sheetView tabSelected="1" workbookViewId="0">
      <selection activeCell="B2" sqref="B2"/>
    </sheetView>
  </sheetViews>
  <sheetFormatPr defaultRowHeight="11.65"/>
  <cols>
    <col min="1" max="1" width="21.3828125" customWidth="1"/>
    <col min="2" max="2" width="20.84375" customWidth="1"/>
    <col min="17" max="17" width="24.3046875" customWidth="1"/>
  </cols>
  <sheetData>
    <row r="2" spans="1:14">
      <c r="B2" s="18" t="s">
        <v>0</v>
      </c>
    </row>
    <row r="3" spans="1:14" ht="48" customHeight="1">
      <c r="B3" s="33" t="s">
        <v>1</v>
      </c>
      <c r="C3" s="33"/>
      <c r="D3" s="33"/>
      <c r="E3" s="33"/>
      <c r="F3" s="33"/>
      <c r="G3" s="33"/>
      <c r="H3" s="33"/>
      <c r="I3" s="33"/>
      <c r="J3" s="33"/>
      <c r="K3" s="33"/>
    </row>
    <row r="4" spans="1:14" ht="12" customHeight="1">
      <c r="B4" s="33"/>
      <c r="C4" s="33"/>
      <c r="D4" s="33"/>
      <c r="E4" s="33"/>
      <c r="F4" s="33"/>
      <c r="G4" s="33"/>
      <c r="H4" s="33"/>
      <c r="I4" s="33"/>
      <c r="J4" s="33"/>
      <c r="K4" s="33"/>
    </row>
    <row r="5" spans="1:14" ht="12" customHeight="1">
      <c r="B5" s="33"/>
      <c r="C5" s="33"/>
      <c r="D5" s="33"/>
      <c r="E5" s="33"/>
      <c r="F5" s="33"/>
      <c r="G5" s="33"/>
      <c r="H5" s="33"/>
      <c r="I5" s="33"/>
      <c r="J5" s="33"/>
      <c r="K5" s="33"/>
    </row>
    <row r="6" spans="1:14" ht="12" customHeight="1">
      <c r="B6" s="33"/>
      <c r="C6" s="33"/>
      <c r="D6" s="33"/>
      <c r="E6" s="33"/>
      <c r="F6" s="33"/>
      <c r="G6" s="33"/>
      <c r="H6" s="33"/>
      <c r="I6" s="33"/>
      <c r="J6" s="33"/>
      <c r="K6" s="33"/>
    </row>
    <row r="7" spans="1:14" s="1" customFormat="1" ht="12">
      <c r="B7" s="33"/>
      <c r="C7" s="33"/>
      <c r="D7" s="33"/>
      <c r="E7" s="33"/>
      <c r="F7" s="33"/>
      <c r="G7" s="33"/>
      <c r="H7" s="33"/>
      <c r="I7" s="33"/>
      <c r="J7" s="33"/>
      <c r="K7" s="33"/>
    </row>
    <row r="8" spans="1:14" s="1" customFormat="1" ht="12">
      <c r="B8" s="33"/>
      <c r="C8" s="33"/>
      <c r="D8" s="33"/>
      <c r="E8" s="33"/>
      <c r="F8" s="33"/>
      <c r="G8" s="33"/>
      <c r="H8" s="33"/>
      <c r="I8" s="33"/>
      <c r="J8" s="33"/>
      <c r="K8" s="33"/>
    </row>
    <row r="9" spans="1:14" s="1" customFormat="1" ht="12">
      <c r="B9" s="33"/>
      <c r="C9" s="33"/>
      <c r="D9" s="33"/>
      <c r="E9" s="33"/>
      <c r="F9" s="33"/>
      <c r="G9" s="33"/>
      <c r="H9" s="33"/>
      <c r="I9" s="33"/>
      <c r="J9" s="33"/>
      <c r="K9" s="33"/>
    </row>
    <row r="10" spans="1:14" s="1" customFormat="1" ht="12">
      <c r="B10" s="33"/>
      <c r="C10" s="33"/>
      <c r="D10" s="33"/>
      <c r="E10" s="33"/>
      <c r="F10" s="33"/>
      <c r="G10" s="33"/>
      <c r="H10" s="33"/>
      <c r="I10" s="33"/>
      <c r="J10" s="33"/>
      <c r="K10" s="33"/>
    </row>
    <row r="11" spans="1:14" s="1" customFormat="1" ht="12">
      <c r="A11" s="2"/>
      <c r="B11" s="33"/>
      <c r="C11" s="33"/>
      <c r="D11" s="33"/>
      <c r="E11" s="33"/>
      <c r="F11" s="33"/>
      <c r="G11" s="33"/>
      <c r="H11" s="33"/>
      <c r="I11" s="33"/>
      <c r="J11" s="33"/>
      <c r="K11" s="33"/>
      <c r="L11"/>
      <c r="M11"/>
      <c r="N11"/>
    </row>
    <row r="12" spans="1:14" s="1" customFormat="1" ht="25.5" customHeight="1">
      <c r="A12" s="2"/>
      <c r="B12" s="33"/>
      <c r="C12" s="33"/>
      <c r="D12" s="33"/>
      <c r="E12" s="33"/>
      <c r="F12" s="33"/>
      <c r="G12" s="33"/>
      <c r="H12" s="33"/>
      <c r="I12" s="33"/>
      <c r="J12" s="33"/>
      <c r="K12" s="33"/>
      <c r="L12"/>
      <c r="M12"/>
      <c r="N12"/>
    </row>
    <row r="13" spans="1:14" s="1" customFormat="1" ht="12">
      <c r="B13" s="33"/>
      <c r="C13" s="33"/>
      <c r="D13" s="33"/>
      <c r="E13" s="33"/>
      <c r="F13" s="33"/>
      <c r="G13" s="33"/>
      <c r="H13" s="33"/>
      <c r="I13" s="33"/>
      <c r="J13" s="33"/>
      <c r="K13" s="33"/>
      <c r="L13"/>
      <c r="M13"/>
      <c r="N13"/>
    </row>
    <row r="14" spans="1:14" s="1" customFormat="1" ht="12">
      <c r="B14" s="33"/>
      <c r="C14" s="33"/>
      <c r="D14" s="33"/>
      <c r="E14" s="33"/>
      <c r="F14" s="33"/>
      <c r="G14" s="33"/>
      <c r="H14" s="33"/>
      <c r="I14" s="33"/>
      <c r="J14" s="33"/>
      <c r="K14" s="33"/>
      <c r="L14"/>
      <c r="M14"/>
      <c r="N14"/>
    </row>
    <row r="15" spans="1:14" s="1" customFormat="1" ht="19.5" customHeight="1">
      <c r="B15" s="33"/>
      <c r="C15" s="33"/>
      <c r="D15" s="33"/>
      <c r="E15" s="33"/>
      <c r="F15" s="33"/>
      <c r="G15" s="33"/>
      <c r="H15" s="33"/>
      <c r="I15" s="33"/>
      <c r="J15" s="33"/>
      <c r="K15" s="33"/>
      <c r="L15"/>
      <c r="M15"/>
      <c r="N15"/>
    </row>
    <row r="16" spans="1:14" s="1" customFormat="1" ht="12">
      <c r="C16" s="20"/>
    </row>
    <row r="17" spans="2:23" s="1" customFormat="1" ht="12">
      <c r="B17" s="34" t="s">
        <v>2</v>
      </c>
      <c r="C17" s="35"/>
      <c r="D17" s="35"/>
      <c r="E17" s="35"/>
      <c r="F17" s="35"/>
      <c r="G17" s="35"/>
      <c r="H17" s="35"/>
      <c r="I17" s="35"/>
      <c r="J17" s="35"/>
      <c r="K17" s="36"/>
    </row>
    <row r="18" spans="2:23" s="1" customFormat="1" ht="12">
      <c r="B18"/>
      <c r="C18" s="20"/>
    </row>
    <row r="19" spans="2:23" s="1" customFormat="1" ht="12">
      <c r="B19" s="37" t="s">
        <v>3</v>
      </c>
      <c r="C19" s="38"/>
      <c r="D19" s="38"/>
      <c r="E19" s="38"/>
      <c r="F19" s="38"/>
      <c r="G19" s="38"/>
      <c r="H19" s="38"/>
      <c r="I19" s="38"/>
      <c r="J19" s="38"/>
      <c r="K19" s="39"/>
    </row>
    <row r="20" spans="2:23" s="1" customFormat="1" ht="12">
      <c r="B20" s="20"/>
      <c r="C20" s="20"/>
    </row>
    <row r="21" spans="2:23" s="1" customFormat="1" ht="12">
      <c r="B21" s="24" t="s">
        <v>4</v>
      </c>
    </row>
    <row r="22" spans="2:23" s="1" customFormat="1" ht="12"/>
    <row r="23" spans="2:23" s="1" customFormat="1" ht="12">
      <c r="B23" s="22" t="s">
        <v>5</v>
      </c>
      <c r="C23" s="21"/>
      <c r="D23" s="25" t="s">
        <v>6</v>
      </c>
    </row>
    <row r="24" spans="2:23" s="2" customFormat="1" ht="12">
      <c r="B24" s="22" t="s">
        <v>7</v>
      </c>
      <c r="C24" s="21"/>
      <c r="D24" s="25" t="s">
        <v>8</v>
      </c>
      <c r="E24" s="1"/>
      <c r="F24" s="1"/>
      <c r="G24" s="1"/>
    </row>
    <row r="25" spans="2:23" s="1" customFormat="1" ht="12">
      <c r="B25" s="22" t="s">
        <v>9</v>
      </c>
      <c r="C25" s="21"/>
      <c r="D25" s="25" t="s">
        <v>10</v>
      </c>
    </row>
    <row r="26" spans="2:23" s="1" customFormat="1" ht="12">
      <c r="D26" s="25"/>
    </row>
    <row r="27" spans="2:23" s="1" customFormat="1" ht="12">
      <c r="D27" s="25"/>
    </row>
    <row r="28" spans="2:23" s="1" customFormat="1" ht="12">
      <c r="B28" s="22" t="s">
        <v>11</v>
      </c>
      <c r="C28" s="21"/>
      <c r="D28" s="25" t="s">
        <v>12</v>
      </c>
    </row>
    <row r="29" spans="2:23" s="1" customFormat="1" ht="12">
      <c r="B29" s="22" t="s">
        <v>13</v>
      </c>
      <c r="C29" s="21"/>
      <c r="D29" s="25" t="s">
        <v>14</v>
      </c>
    </row>
    <row r="30" spans="2:23" s="1" customFormat="1" ht="12">
      <c r="D30" s="25"/>
      <c r="W30" s="3"/>
    </row>
    <row r="31" spans="2:23" s="1" customFormat="1" ht="12">
      <c r="D31" s="25"/>
      <c r="W31" s="3"/>
    </row>
    <row r="32" spans="2:23" s="1" customFormat="1" ht="12">
      <c r="C32" s="1" t="s">
        <v>15</v>
      </c>
      <c r="D32" s="25"/>
    </row>
    <row r="33" spans="2:7" s="1" customFormat="1" ht="12">
      <c r="B33" s="22" t="s">
        <v>16</v>
      </c>
      <c r="C33" s="23"/>
      <c r="D33" s="25" t="s">
        <v>17</v>
      </c>
    </row>
    <row r="34" spans="2:7" s="1" customFormat="1" ht="12">
      <c r="B34" s="22" t="s">
        <v>18</v>
      </c>
      <c r="C34" s="23"/>
      <c r="D34" s="25"/>
      <c r="E34" s="2"/>
      <c r="F34" s="2"/>
      <c r="G34" s="2"/>
    </row>
    <row r="35" spans="2:7" s="1" customFormat="1" ht="12">
      <c r="B35" s="22" t="s">
        <v>19</v>
      </c>
      <c r="C35" s="23"/>
      <c r="D35" s="25"/>
    </row>
    <row r="36" spans="2:7" s="1" customFormat="1" ht="12">
      <c r="D36" s="25"/>
    </row>
    <row r="37" spans="2:7" s="1" customFormat="1" ht="12">
      <c r="D37" s="25"/>
    </row>
    <row r="38" spans="2:7" s="1" customFormat="1" ht="12">
      <c r="D38" s="25"/>
    </row>
    <row r="39" spans="2:7" s="1" customFormat="1" ht="12">
      <c r="B39" s="13" t="s">
        <v>20</v>
      </c>
      <c r="C39" s="9"/>
      <c r="D39" s="25" t="s">
        <v>21</v>
      </c>
    </row>
    <row r="40" spans="2:7" s="1" customFormat="1" ht="12">
      <c r="B40" s="13" t="s">
        <v>22</v>
      </c>
      <c r="C40" s="9"/>
    </row>
    <row r="41" spans="2:7" s="1" customFormat="1" ht="12">
      <c r="B41" s="13" t="s">
        <v>23</v>
      </c>
      <c r="C41" s="9"/>
    </row>
    <row r="42" spans="2:7" s="1" customFormat="1" ht="12"/>
    <row r="43" spans="2:7" s="1" customFormat="1" ht="12"/>
    <row r="44" spans="2:7" s="1" customFormat="1" ht="12">
      <c r="B44" s="13" t="s">
        <v>24</v>
      </c>
      <c r="C44" s="9"/>
      <c r="D44" s="25" t="s">
        <v>25</v>
      </c>
    </row>
    <row r="45" spans="2:7" s="1" customFormat="1" ht="12"/>
    <row r="46" spans="2:7" s="1" customFormat="1" ht="12"/>
    <row r="47" spans="2:7" s="1" customFormat="1" ht="12">
      <c r="B47" s="13" t="s">
        <v>26</v>
      </c>
      <c r="C47" s="9"/>
      <c r="D47" s="25" t="s">
        <v>27</v>
      </c>
    </row>
    <row r="48" spans="2:7" s="1" customFormat="1" ht="12">
      <c r="B48" s="13" t="s">
        <v>28</v>
      </c>
      <c r="C48" s="9"/>
    </row>
    <row r="49" spans="2:16" s="1" customFormat="1" ht="12">
      <c r="B49" s="13" t="s">
        <v>29</v>
      </c>
      <c r="C49" s="9"/>
    </row>
    <row r="50" spans="2:16" ht="12">
      <c r="D50" s="1"/>
      <c r="E50" s="1"/>
      <c r="F50" s="1"/>
      <c r="G50" s="1"/>
    </row>
    <row r="51" spans="2:16" ht="12">
      <c r="B51" s="1"/>
      <c r="C51" s="1"/>
      <c r="D51" s="1"/>
      <c r="E51" s="1"/>
      <c r="F51" s="1"/>
      <c r="G51" s="1"/>
    </row>
    <row r="52" spans="2:16" ht="12">
      <c r="B52" s="13" t="s">
        <v>30</v>
      </c>
      <c r="C52" s="9"/>
      <c r="D52" s="25" t="s">
        <v>31</v>
      </c>
      <c r="E52" s="1"/>
      <c r="F52" s="1"/>
      <c r="G52" s="1"/>
      <c r="O52" s="1"/>
      <c r="P52" s="1"/>
    </row>
    <row r="53" spans="2:16" ht="12">
      <c r="B53" s="1"/>
      <c r="C53" s="1"/>
      <c r="D53" s="1"/>
      <c r="E53" s="1"/>
      <c r="F53" s="1"/>
      <c r="G53" s="1"/>
      <c r="O53" s="1"/>
      <c r="P53" s="1"/>
    </row>
    <row r="54" spans="2:16" ht="12">
      <c r="B54" s="1"/>
      <c r="C54" s="1"/>
      <c r="D54" s="1"/>
      <c r="E54" s="1"/>
      <c r="F54" s="1"/>
      <c r="G54" s="1"/>
      <c r="O54" s="1"/>
      <c r="P54" s="1"/>
    </row>
    <row r="55" spans="2:16" ht="12">
      <c r="B55" s="13" t="s">
        <v>32</v>
      </c>
      <c r="C55" s="16"/>
      <c r="D55" s="25" t="s">
        <v>33</v>
      </c>
      <c r="E55" s="1"/>
      <c r="F55" s="1"/>
      <c r="G55" s="1"/>
      <c r="O55" s="1"/>
      <c r="P55" s="1"/>
    </row>
    <row r="56" spans="2:16" ht="12">
      <c r="B56" s="1"/>
      <c r="C56" s="1"/>
      <c r="D56" s="1"/>
      <c r="E56" s="1"/>
      <c r="F56" s="1"/>
      <c r="G56" s="1"/>
      <c r="O56" s="1"/>
      <c r="P56" s="1"/>
    </row>
    <row r="57" spans="2:16" ht="12">
      <c r="B57" s="1"/>
      <c r="C57" s="1"/>
      <c r="D57" s="1"/>
      <c r="E57" s="1"/>
      <c r="F57" s="1"/>
      <c r="G57" s="1"/>
      <c r="O57" s="1"/>
      <c r="P57" s="1"/>
    </row>
    <row r="58" spans="2:16" ht="12">
      <c r="B58" s="13" t="s">
        <v>34</v>
      </c>
      <c r="C58" s="1"/>
      <c r="D58" s="25" t="s">
        <v>35</v>
      </c>
      <c r="E58" s="1"/>
      <c r="F58" s="1"/>
      <c r="G58" s="1"/>
      <c r="H58" s="1"/>
      <c r="I58" s="1"/>
      <c r="J58" s="1"/>
      <c r="K58" s="1"/>
      <c r="L58" s="1"/>
      <c r="M58" s="1"/>
      <c r="N58" s="1"/>
      <c r="O58" s="1"/>
      <c r="P58" s="1"/>
    </row>
    <row r="59" spans="2:16" ht="12">
      <c r="B59" s="16"/>
      <c r="C59" s="1"/>
      <c r="D59" s="1"/>
      <c r="E59" s="1"/>
      <c r="F59" s="1"/>
      <c r="G59" s="1"/>
    </row>
    <row r="62" spans="2:16">
      <c r="B62" s="13" t="s">
        <v>36</v>
      </c>
      <c r="C62" s="13" t="s">
        <v>37</v>
      </c>
      <c r="D62" s="25" t="s">
        <v>38</v>
      </c>
    </row>
    <row r="63" spans="2:16" ht="12">
      <c r="B63" s="8"/>
      <c r="C63" s="8"/>
    </row>
    <row r="64" spans="2:16" ht="12">
      <c r="B64" s="1"/>
      <c r="C64" s="1"/>
    </row>
    <row r="65" spans="2:18" ht="12">
      <c r="B65" s="1"/>
      <c r="C65" s="1"/>
    </row>
    <row r="66" spans="2:18">
      <c r="B66" s="13" t="s">
        <v>39</v>
      </c>
      <c r="D66" s="25" t="s">
        <v>40</v>
      </c>
    </row>
    <row r="67" spans="2:18" ht="12">
      <c r="B67" s="8"/>
      <c r="C67" s="1"/>
    </row>
    <row r="68" spans="2:18" ht="12">
      <c r="B68" s="1"/>
      <c r="C68" s="1"/>
    </row>
    <row r="70" spans="2:18" ht="12">
      <c r="P70" s="1"/>
      <c r="Q70" s="1"/>
      <c r="R70" s="1"/>
    </row>
    <row r="71" spans="2:18" ht="12">
      <c r="J71" s="1"/>
      <c r="K71" s="1"/>
      <c r="L71" s="1"/>
      <c r="M71" s="1"/>
      <c r="N71" s="1"/>
      <c r="O71" s="1"/>
      <c r="P71" s="1"/>
      <c r="Q71" s="1"/>
      <c r="R71" s="1"/>
    </row>
    <row r="72" spans="2:18" ht="12">
      <c r="I72" s="1"/>
      <c r="J72" s="1"/>
      <c r="K72" s="1"/>
      <c r="L72" s="1"/>
      <c r="M72" s="1"/>
      <c r="N72" s="1"/>
      <c r="O72" s="1"/>
      <c r="P72" s="1"/>
      <c r="Q72" s="1"/>
      <c r="R72" s="1"/>
    </row>
    <row r="73" spans="2:18" ht="12">
      <c r="I73" s="1"/>
      <c r="J73" s="1"/>
      <c r="K73" s="1"/>
      <c r="L73" s="1"/>
      <c r="M73" s="1"/>
      <c r="N73" s="1"/>
      <c r="O73" s="1"/>
      <c r="P73" s="1"/>
      <c r="Q73" s="1"/>
      <c r="R73" s="1"/>
    </row>
    <row r="74" spans="2:18" ht="12">
      <c r="I74" s="1"/>
      <c r="J74" s="1"/>
      <c r="K74" s="1"/>
      <c r="L74" s="1"/>
      <c r="M74" s="1"/>
      <c r="N74" s="1"/>
      <c r="O74" s="1"/>
      <c r="P74" s="1"/>
      <c r="Q74" s="1"/>
      <c r="R74" s="1"/>
    </row>
    <row r="75" spans="2:18" ht="12">
      <c r="I75" s="1"/>
      <c r="J75" s="1"/>
      <c r="K75" s="1"/>
      <c r="L75" s="1"/>
      <c r="M75" s="1"/>
      <c r="N75" s="1"/>
      <c r="O75" s="1"/>
      <c r="P75" s="1"/>
      <c r="Q75" s="1"/>
      <c r="R75" s="1"/>
    </row>
    <row r="76" spans="2:18" ht="12">
      <c r="I76" s="1"/>
      <c r="J76" s="1"/>
      <c r="K76" s="1"/>
      <c r="L76" s="1"/>
      <c r="M76" s="1"/>
      <c r="N76" s="1"/>
      <c r="O76" s="1"/>
      <c r="P76" s="1"/>
      <c r="Q76" s="1"/>
      <c r="R76" s="1"/>
    </row>
    <row r="77" spans="2:18" ht="12">
      <c r="I77" s="1"/>
      <c r="J77" s="1"/>
      <c r="K77" s="1"/>
      <c r="L77" s="1"/>
      <c r="M77" s="1"/>
      <c r="N77" s="1"/>
      <c r="O77" s="1"/>
      <c r="P77" s="1"/>
      <c r="Q77" s="1"/>
      <c r="R77" s="1"/>
    </row>
    <row r="78" spans="2:18" ht="12">
      <c r="I78" s="1"/>
      <c r="J78" s="1"/>
      <c r="K78" s="1"/>
      <c r="L78" s="1"/>
      <c r="M78" s="1"/>
      <c r="N78" s="1"/>
      <c r="O78" s="1"/>
      <c r="P78" s="1"/>
      <c r="Q78" s="1"/>
      <c r="R78" s="1"/>
    </row>
    <row r="79" spans="2:18" ht="12">
      <c r="I79" s="1"/>
      <c r="J79" s="1"/>
      <c r="K79" s="1"/>
      <c r="L79" s="1"/>
      <c r="M79" s="1"/>
      <c r="N79" s="1"/>
      <c r="O79" s="1"/>
      <c r="P79" s="1"/>
      <c r="Q79" s="1"/>
      <c r="R79" s="1"/>
    </row>
    <row r="119" spans="17:17">
      <c r="Q119" s="26"/>
    </row>
  </sheetData>
  <mergeCells count="3">
    <mergeCell ref="B3:K15"/>
    <mergeCell ref="B17:K17"/>
    <mergeCell ref="B19:K19"/>
  </mergeCells>
  <dataValidations count="1">
    <dataValidation type="date" allowBlank="1" showInputMessage="1" showErrorMessage="1" sqref="C69:D69 C136:D145" xr:uid="{7D28E2BA-E374-4485-8996-9306761A9ABB}">
      <formula1>45748</formula1>
      <formula2>47208</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285433-A77D-4371-B1C6-B2E320044E3D}">
          <x14:formula1>
            <xm:f>'Dropdown options'!$A$1:$A$5</xm:f>
          </x14:formula1>
          <xm:sqref>N60:N69 N136:N145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4090-94E8-4A8E-AEF2-79A43DE0A1F5}">
  <dimension ref="A2:P37"/>
  <sheetViews>
    <sheetView zoomScale="70" zoomScaleNormal="70" workbookViewId="0">
      <selection activeCell="E54" sqref="E54"/>
    </sheetView>
  </sheetViews>
  <sheetFormatPr defaultColWidth="9.3046875" defaultRowHeight="12"/>
  <cols>
    <col min="1" max="1" width="25" style="1" customWidth="1"/>
    <col min="2" max="2" width="24.53515625" style="1" customWidth="1"/>
    <col min="3" max="3" width="14.69140625" style="1" bestFit="1" customWidth="1"/>
    <col min="4" max="4" width="15" style="1" bestFit="1" customWidth="1"/>
    <col min="5" max="5" width="18" style="1" customWidth="1"/>
    <col min="6" max="6" width="32.69140625" style="1" customWidth="1"/>
    <col min="7" max="7" width="16.53515625" style="1" customWidth="1"/>
    <col min="8" max="8" width="18.84375" style="1" customWidth="1"/>
    <col min="9" max="9" width="13.3046875" style="1" bestFit="1" customWidth="1"/>
    <col min="10" max="10" width="13.3046875" style="1" customWidth="1"/>
    <col min="11" max="11" width="23.3828125" style="1" customWidth="1"/>
    <col min="12" max="12" width="14.15234375" style="1" customWidth="1"/>
    <col min="13" max="13" width="12.3828125" style="1" customWidth="1"/>
    <col min="14" max="14" width="13.53515625" style="1" customWidth="1"/>
    <col min="15" max="15" width="9.3046875" style="1"/>
    <col min="16" max="16" width="17.84375" style="1" bestFit="1" customWidth="1"/>
    <col min="17" max="17" width="13.84375" style="1" customWidth="1"/>
    <col min="18" max="16384" width="9.3046875" style="1"/>
  </cols>
  <sheetData>
    <row r="2" spans="1:16">
      <c r="A2" s="13" t="s">
        <v>41</v>
      </c>
      <c r="B2" s="11" t="s">
        <v>42</v>
      </c>
    </row>
    <row r="3" spans="1:16">
      <c r="A3" s="2"/>
      <c r="B3" s="12"/>
      <c r="L3" s="1" t="s">
        <v>15</v>
      </c>
    </row>
    <row r="4" spans="1:16">
      <c r="A4" s="13" t="s">
        <v>43</v>
      </c>
      <c r="B4" s="7">
        <v>2000000</v>
      </c>
      <c r="F4" s="13" t="s">
        <v>5</v>
      </c>
      <c r="G4" s="9">
        <f>SUM(B4:B6)</f>
        <v>6000000</v>
      </c>
      <c r="J4" s="2"/>
      <c r="K4" s="13" t="s">
        <v>16</v>
      </c>
      <c r="L4" s="8" cm="1">
        <f t="array" ref="L4">SUMPRODUCT((Table14224[FY Start]=Table14224[FY End])*(Table14224[FY Start]="FY1")+(Table14224[FY Start]&lt;&gt;Table14224[FY End])*(Table14224[FY Start]="FY1"))</f>
        <v>1</v>
      </c>
      <c r="M4"/>
    </row>
    <row r="5" spans="1:16">
      <c r="A5" s="13" t="s">
        <v>44</v>
      </c>
      <c r="B5" s="7">
        <v>3000000</v>
      </c>
      <c r="D5" s="4"/>
      <c r="F5" s="13" t="s">
        <v>7</v>
      </c>
      <c r="G5" s="9" cm="1">
        <f t="array" ref="G5">SUMPRODUCT(((Table14224[FY1 grant])+(Table14224[FY2 grant])+(Table14224[FY3 grant]))*(Table14224[Status]="Approved"))</f>
        <v>3950000</v>
      </c>
      <c r="H5" s="4"/>
      <c r="I5" s="4"/>
      <c r="J5" s="4"/>
      <c r="K5" s="13" t="s">
        <v>18</v>
      </c>
      <c r="L5" s="8" cm="1">
        <f t="array" ref="L5">SUMPRODUCT((Table14224[FY Start]=Table14224[FY End])*(Table14224[FY Start]="FY2")+(Table14224[FY Start]&lt;&gt;Table14224[FY End])*(Table14224[FY Start]="FY2")+(Table14224[FY Start]&lt;&gt;Table14224[FY End])*(Table14224[FY End]="FY2")+(Table14224[FY Start]="FY1")*(Table14224[FY End]="FY3"))</f>
        <v>3</v>
      </c>
      <c r="M5"/>
    </row>
    <row r="6" spans="1:16">
      <c r="A6" s="13" t="s">
        <v>45</v>
      </c>
      <c r="B6" s="7">
        <v>1000000</v>
      </c>
      <c r="F6" s="13" t="s">
        <v>9</v>
      </c>
      <c r="G6" s="9">
        <f>(G4+G9)*0.15</f>
        <v>1800000</v>
      </c>
      <c r="K6" s="13" t="s">
        <v>19</v>
      </c>
      <c r="L6" s="8" cm="1">
        <f t="array" ref="L6">SUMPRODUCT((Table14224[FY Start]=Table14224[FY End])*(Table14224[FY Start]="FY3")+(Table14224[FY Start]&lt;&gt;Table14224[FY End])*(Table14224[FY Start]="FY3")+(Table14224[FY Start]&lt;&gt;Table14224[FY End])*(Table14224[FY End]="FY3"))</f>
        <v>1</v>
      </c>
      <c r="M6"/>
    </row>
    <row r="7" spans="1:16">
      <c r="B7" s="6"/>
    </row>
    <row r="8" spans="1:16">
      <c r="A8"/>
      <c r="B8"/>
    </row>
    <row r="9" spans="1:16" s="17" customFormat="1">
      <c r="A9" s="22" t="s">
        <v>46</v>
      </c>
      <c r="B9" s="19">
        <v>2000000</v>
      </c>
      <c r="F9" s="22" t="s">
        <v>11</v>
      </c>
      <c r="G9" s="21">
        <f>SUM(B9:B11)</f>
        <v>6000000</v>
      </c>
    </row>
    <row r="10" spans="1:16">
      <c r="A10" s="13" t="s">
        <v>47</v>
      </c>
      <c r="B10" s="7">
        <v>3000000</v>
      </c>
      <c r="F10" s="13" t="s">
        <v>13</v>
      </c>
      <c r="G10" s="9" cm="1">
        <f t="array" ref="G10">SUMPRODUCT(((Table14224[FY1 co-fund])+(Table14224[FY2 co-fund])+(Table14224[FY3 co-fund]))*(Table14224[Status]="Approved"))</f>
        <v>4100000</v>
      </c>
    </row>
    <row r="11" spans="1:16">
      <c r="A11" s="13" t="s">
        <v>48</v>
      </c>
      <c r="B11" s="7">
        <v>1000000</v>
      </c>
    </row>
    <row r="12" spans="1:16">
      <c r="A12"/>
      <c r="B12"/>
    </row>
    <row r="14" spans="1:16" s="2" customFormat="1" ht="11.25">
      <c r="A14" s="13" t="s">
        <v>49</v>
      </c>
      <c r="B14" s="13" t="s">
        <v>50</v>
      </c>
      <c r="C14" s="13" t="s">
        <v>51</v>
      </c>
      <c r="D14" s="13" t="s">
        <v>52</v>
      </c>
      <c r="E14" s="13" t="s">
        <v>53</v>
      </c>
      <c r="F14" s="13" t="s">
        <v>54</v>
      </c>
      <c r="G14" s="13" t="s">
        <v>55</v>
      </c>
      <c r="H14" s="13" t="s">
        <v>56</v>
      </c>
      <c r="I14" s="13" t="s">
        <v>57</v>
      </c>
      <c r="J14" s="13" t="s">
        <v>58</v>
      </c>
      <c r="K14" s="13" t="s">
        <v>59</v>
      </c>
      <c r="L14" s="13" t="s">
        <v>60</v>
      </c>
      <c r="M14" s="13" t="s">
        <v>34</v>
      </c>
      <c r="N14" s="13" t="s">
        <v>36</v>
      </c>
      <c r="O14" s="13" t="s">
        <v>37</v>
      </c>
      <c r="P14" s="13" t="s">
        <v>39</v>
      </c>
    </row>
    <row r="15" spans="1:16">
      <c r="A15" s="2">
        <v>1</v>
      </c>
      <c r="B15" s="10">
        <v>45978</v>
      </c>
      <c r="C15" s="10">
        <v>46265</v>
      </c>
      <c r="D15" s="11">
        <v>230</v>
      </c>
      <c r="E15" s="7">
        <v>1000000</v>
      </c>
      <c r="F15" s="7">
        <v>1200000</v>
      </c>
      <c r="G15" s="7">
        <v>500000</v>
      </c>
      <c r="H15" s="7">
        <v>300000</v>
      </c>
      <c r="I15" s="7">
        <v>0</v>
      </c>
      <c r="J15" s="7">
        <v>0</v>
      </c>
      <c r="K15" s="7" t="s">
        <v>61</v>
      </c>
      <c r="L15" s="7">
        <v>420000</v>
      </c>
      <c r="M15" s="16">
        <f>IFERROR(Table14224[[#This Row],[Total A&amp;A]]/SUM(Table14224[[#This Row],[FY1 grant]:[FY3 co-fund]]),0)</f>
        <v>0.14000000000000001</v>
      </c>
      <c r="N15" s="8" t="str">
        <f>IF(Table14224[[#This Row],[Start date]]&lt;1,"",IF(Table14224[[#This Row],[Start date]]&lt;46113,"FY1",IF(Table14224[[#This Row],[Start date]]&lt;46478,"FY2",IF(Table14224[[#This Row],[Start date]]&lt;&gt;"No Baseline","FY3","No Baseline"))))</f>
        <v>FY1</v>
      </c>
      <c r="O15" s="8" t="str">
        <f>IF(Table14224[[#This Row],[End date]]&lt;1,"",IF(Table14224[[#This Row],[End date]]&lt;46113,"FY1",IF(Table14224[[#This Row],[End date]]&lt;46478,"FY2",IF(Table14224[[#This Row],[End date]]&lt;&gt;"No Baseline","FY3","No Baseline"))))</f>
        <v>FY2</v>
      </c>
      <c r="P15" s="8" t="str" cm="1">
        <f t="array" ref="P15">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16" spans="1:16">
      <c r="A16" s="2">
        <v>2</v>
      </c>
      <c r="B16" s="10">
        <v>46266</v>
      </c>
      <c r="C16" s="10">
        <v>46477</v>
      </c>
      <c r="D16" s="11">
        <v>350</v>
      </c>
      <c r="E16" s="7">
        <v>750000</v>
      </c>
      <c r="F16" s="7">
        <v>500000</v>
      </c>
      <c r="G16" s="7">
        <v>1700000</v>
      </c>
      <c r="H16" s="7">
        <v>2100000</v>
      </c>
      <c r="I16" s="7">
        <v>0</v>
      </c>
      <c r="J16" s="7">
        <v>0</v>
      </c>
      <c r="K16" s="7" t="s">
        <v>61</v>
      </c>
      <c r="L16" s="7">
        <v>500000</v>
      </c>
      <c r="M16" s="16">
        <f>IFERROR(Table14224[[#This Row],[Total A&amp;A]]/SUM(Table14224[[#This Row],[FY1 grant]:[FY3 co-fund]]),0)</f>
        <v>9.9009900990099015E-2</v>
      </c>
      <c r="N16" s="8" t="str">
        <f>IF(Table14224[[#This Row],[Start date]]&lt;1,"",IF(Table14224[[#This Row],[Start date]]&lt;46113,"FY1",IF(Table14224[[#This Row],[Start date]]&lt;46478,"FY2",IF(Table14224[[#This Row],[Start date]]&lt;&gt;"No Baseline","FY3","No Baseline"))))</f>
        <v>FY2</v>
      </c>
      <c r="O16" s="8" t="str">
        <f>IF(Table14224[[#This Row],[End date]]&lt;1,"",IF(Table14224[[#This Row],[End date]]&lt;46113,"FY1",IF(Table14224[[#This Row],[End date]]&lt;46478,"FY2",IF(Table14224[[#This Row],[End date]]&lt;&gt;"No Baseline","FY3","No Baseline"))))</f>
        <v>FY2</v>
      </c>
      <c r="P16" s="8" t="str" cm="1">
        <f t="array" ref="P16">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17" spans="1:16">
      <c r="A17" s="2">
        <v>3</v>
      </c>
      <c r="B17" s="10">
        <v>46477</v>
      </c>
      <c r="C17" s="10">
        <v>46599</v>
      </c>
      <c r="D17" s="11">
        <v>70</v>
      </c>
      <c r="E17" s="7">
        <v>300000</v>
      </c>
      <c r="F17" s="7">
        <v>200000</v>
      </c>
      <c r="G17" s="7">
        <v>500000</v>
      </c>
      <c r="H17" s="7">
        <v>550000</v>
      </c>
      <c r="I17" s="7">
        <v>0</v>
      </c>
      <c r="J17" s="7">
        <v>0</v>
      </c>
      <c r="K17" s="7" t="s">
        <v>62</v>
      </c>
      <c r="L17" s="7">
        <v>290000</v>
      </c>
      <c r="M17" s="16">
        <f>IFERROR(Table14224[[#This Row],[Total A&amp;A]]/SUM(Table14224[[#This Row],[FY1 grant]:[FY3 co-fund]]),0)</f>
        <v>0.18709677419354839</v>
      </c>
      <c r="N17" s="8" t="str">
        <f>IF(Table14224[[#This Row],[Start date]]&lt;1,"",IF(Table14224[[#This Row],[Start date]]&lt;46113,"FY1",IF(Table14224[[#This Row],[Start date]]&lt;46478,"FY2",IF(Table14224[[#This Row],[Start date]]&lt;&gt;"No Baseline","FY3","No Baseline"))))</f>
        <v>FY2</v>
      </c>
      <c r="O17" s="8" t="str">
        <f>IF(Table14224[[#This Row],[End date]]&lt;1,"",IF(Table14224[[#This Row],[End date]]&lt;46113,"FY1",IF(Table14224[[#This Row],[End date]]&lt;46478,"FY2",IF(Table14224[[#This Row],[End date]]&lt;&gt;"No Baseline","FY3","No Baseline"))))</f>
        <v>FY3</v>
      </c>
      <c r="P17" s="8" t="str" cm="1">
        <f t="array" ref="P17">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Missing FY3 values</v>
      </c>
    </row>
    <row r="18" spans="1:16">
      <c r="A18" s="2">
        <v>4</v>
      </c>
      <c r="B18" s="10"/>
      <c r="C18" s="10"/>
      <c r="D18" s="11"/>
      <c r="E18" s="7"/>
      <c r="F18" s="7"/>
      <c r="G18" s="7"/>
      <c r="H18" s="7"/>
      <c r="I18" s="7"/>
      <c r="J18" s="7"/>
      <c r="K18" s="7"/>
      <c r="L18" s="7"/>
      <c r="M18" s="16">
        <f>IFERROR(Table14224[[#This Row],[Total A&amp;A]]/SUM(Table14224[[#This Row],[FY1 grant]:[FY3 co-fund]]),0)</f>
        <v>0</v>
      </c>
      <c r="N18" s="8" t="str">
        <f>IF(Table14224[[#This Row],[Start date]]&lt;1,"",IF(Table14224[[#This Row],[Start date]]&lt;46113,"FY1",IF(Table14224[[#This Row],[Start date]]&lt;46478,"FY2",IF(Table14224[[#This Row],[Start date]]&lt;&gt;"No Baseline","FY3","No Baseline"))))</f>
        <v/>
      </c>
      <c r="O18" s="8" t="str">
        <f>IF(Table14224[[#This Row],[End date]]&lt;1,"",IF(Table14224[[#This Row],[End date]]&lt;46113,"FY1",IF(Table14224[[#This Row],[End date]]&lt;46478,"FY2",IF(Table14224[[#This Row],[End date]]&lt;&gt;"No Baseline","FY3","No Baseline"))))</f>
        <v/>
      </c>
      <c r="P18" s="8" t="str" cm="1">
        <f t="array" ref="P18">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19" spans="1:16">
      <c r="A19" s="2">
        <v>5</v>
      </c>
      <c r="B19" s="10"/>
      <c r="C19" s="10"/>
      <c r="D19" s="11"/>
      <c r="E19" s="7"/>
      <c r="F19" s="7"/>
      <c r="G19" s="7"/>
      <c r="H19" s="7"/>
      <c r="I19" s="7"/>
      <c r="J19" s="7"/>
      <c r="K19" s="7"/>
      <c r="L19" s="7"/>
      <c r="M19" s="16">
        <f>IFERROR(Table14224[[#This Row],[Total A&amp;A]]/SUM(Table14224[[#This Row],[FY1 grant]:[FY3 co-fund]]),0)</f>
        <v>0</v>
      </c>
      <c r="N19" s="8" t="str">
        <f>IF(Table14224[[#This Row],[Start date]]&lt;1,"",IF(Table14224[[#This Row],[Start date]]&lt;46113,"FY1",IF(Table14224[[#This Row],[Start date]]&lt;46478,"FY2",IF(Table14224[[#This Row],[Start date]]&lt;&gt;"No Baseline","FY3","No Baseline"))))</f>
        <v/>
      </c>
      <c r="O19" s="8" t="str">
        <f>IF(Table14224[[#This Row],[End date]]&lt;1,"",IF(Table14224[[#This Row],[End date]]&lt;46113,"FY1",IF(Table14224[[#This Row],[End date]]&lt;46478,"FY2",IF(Table14224[[#This Row],[End date]]&lt;&gt;"No Baseline","FY3","No Baseline"))))</f>
        <v/>
      </c>
      <c r="P19" s="8" t="str" cm="1">
        <f t="array" ref="P19">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0" spans="1:16">
      <c r="A20" s="2">
        <v>6</v>
      </c>
      <c r="B20" s="10"/>
      <c r="C20" s="10"/>
      <c r="D20" s="11"/>
      <c r="E20" s="7"/>
      <c r="F20" s="7"/>
      <c r="G20" s="7"/>
      <c r="H20" s="7"/>
      <c r="I20" s="7"/>
      <c r="J20" s="7"/>
      <c r="K20" s="7"/>
      <c r="L20" s="7"/>
      <c r="M20" s="16">
        <f>IFERROR(Table14224[[#This Row],[Total A&amp;A]]/SUM(Table14224[[#This Row],[FY1 grant]:[FY3 co-fund]]),0)</f>
        <v>0</v>
      </c>
      <c r="N20" s="8" t="str">
        <f>IF(Table14224[[#This Row],[Start date]]&lt;1,"",IF(Table14224[[#This Row],[Start date]]&lt;46113,"FY1",IF(Table14224[[#This Row],[Start date]]&lt;46478,"FY2",IF(Table14224[[#This Row],[Start date]]&lt;&gt;"No Baseline","FY3","No Baseline"))))</f>
        <v/>
      </c>
      <c r="O20" s="8" t="str">
        <f>IF(Table14224[[#This Row],[End date]]&lt;1,"",IF(Table14224[[#This Row],[End date]]&lt;46113,"FY1",IF(Table14224[[#This Row],[End date]]&lt;46478,"FY2",IF(Table14224[[#This Row],[End date]]&lt;&gt;"No Baseline","FY3","No Baseline"))))</f>
        <v/>
      </c>
      <c r="P20" s="8" t="str" cm="1">
        <f t="array" ref="P20">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1" spans="1:16">
      <c r="A21" s="2">
        <v>7</v>
      </c>
      <c r="B21" s="10"/>
      <c r="C21" s="10"/>
      <c r="D21" s="11"/>
      <c r="E21" s="7"/>
      <c r="F21" s="7"/>
      <c r="G21" s="7"/>
      <c r="H21" s="7"/>
      <c r="I21" s="7"/>
      <c r="J21" s="7"/>
      <c r="K21" s="7"/>
      <c r="L21" s="7"/>
      <c r="M21" s="16">
        <f>IFERROR(Table14224[[#This Row],[Total A&amp;A]]/SUM(Table14224[[#This Row],[FY1 grant]:[FY3 co-fund]]),0)</f>
        <v>0</v>
      </c>
      <c r="N21" s="8" t="str">
        <f>IF(Table14224[[#This Row],[Start date]]&lt;1,"",IF(Table14224[[#This Row],[Start date]]&lt;46113,"FY1",IF(Table14224[[#This Row],[Start date]]&lt;46478,"FY2",IF(Table14224[[#This Row],[Start date]]&lt;&gt;"No Baseline","FY3","No Baseline"))))</f>
        <v/>
      </c>
      <c r="O21" s="8" t="str">
        <f>IF(Table14224[[#This Row],[End date]]&lt;1,"",IF(Table14224[[#This Row],[End date]]&lt;46113,"FY1",IF(Table14224[[#This Row],[End date]]&lt;46478,"FY2",IF(Table14224[[#This Row],[End date]]&lt;&gt;"No Baseline","FY3","No Baseline"))))</f>
        <v/>
      </c>
      <c r="P21" s="8" t="str" cm="1">
        <f t="array" ref="P21">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2" spans="1:16">
      <c r="A22" s="2">
        <v>8</v>
      </c>
      <c r="B22" s="10"/>
      <c r="C22" s="10"/>
      <c r="D22" s="11"/>
      <c r="E22" s="7"/>
      <c r="F22" s="7"/>
      <c r="G22" s="7"/>
      <c r="H22" s="7"/>
      <c r="I22" s="7"/>
      <c r="J22" s="7"/>
      <c r="K22" s="7"/>
      <c r="L22" s="7"/>
      <c r="M22" s="16">
        <f>IFERROR(Table14224[[#This Row],[Total A&amp;A]]/SUM(Table14224[[#This Row],[FY1 grant]:[FY3 co-fund]]),0)</f>
        <v>0</v>
      </c>
      <c r="N22" s="8" t="str">
        <f>IF(Table14224[[#This Row],[Start date]]&lt;1,"",IF(Table14224[[#This Row],[Start date]]&lt;46113,"FY1",IF(Table14224[[#This Row],[Start date]]&lt;46478,"FY2",IF(Table14224[[#This Row],[Start date]]&lt;&gt;"No Baseline","FY3","No Baseline"))))</f>
        <v/>
      </c>
      <c r="O22" s="8" t="str">
        <f>IF(Table14224[[#This Row],[End date]]&lt;1,"",IF(Table14224[[#This Row],[End date]]&lt;46113,"FY1",IF(Table14224[[#This Row],[End date]]&lt;46478,"FY2",IF(Table14224[[#This Row],[End date]]&lt;&gt;"No Baseline","FY3","No Baseline"))))</f>
        <v/>
      </c>
      <c r="P22" s="8" t="str" cm="1">
        <f t="array" ref="P22">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3" spans="1:16">
      <c r="A23" s="2">
        <v>9</v>
      </c>
      <c r="B23" s="10"/>
      <c r="C23" s="10"/>
      <c r="D23" s="11"/>
      <c r="E23" s="7"/>
      <c r="F23" s="7"/>
      <c r="G23" s="7"/>
      <c r="H23" s="7"/>
      <c r="I23" s="7"/>
      <c r="J23" s="7"/>
      <c r="K23" s="7"/>
      <c r="L23" s="7"/>
      <c r="M23" s="16">
        <f>IFERROR(Table14224[[#This Row],[Total A&amp;A]]/SUM(Table14224[[#This Row],[FY1 grant]:[FY3 co-fund]]),0)</f>
        <v>0</v>
      </c>
      <c r="N23" s="8" t="str">
        <f>IF(Table14224[[#This Row],[Start date]]&lt;1,"",IF(Table14224[[#This Row],[Start date]]&lt;46113,"FY1",IF(Table14224[[#This Row],[Start date]]&lt;46478,"FY2",IF(Table14224[[#This Row],[Start date]]&lt;&gt;"No Baseline","FY3","No Baseline"))))</f>
        <v/>
      </c>
      <c r="O23" s="8" t="str">
        <f>IF(Table14224[[#This Row],[End date]]&lt;1,"",IF(Table14224[[#This Row],[End date]]&lt;46113,"FY1",IF(Table14224[[#This Row],[End date]]&lt;46478,"FY2",IF(Table14224[[#This Row],[End date]]&lt;&gt;"No Baseline","FY3","No Baseline"))))</f>
        <v/>
      </c>
      <c r="P23" s="8" t="str" cm="1">
        <f t="array" ref="P23">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4" spans="1:16">
      <c r="A24" s="2">
        <v>10</v>
      </c>
      <c r="B24" s="10"/>
      <c r="C24" s="10"/>
      <c r="D24" s="11"/>
      <c r="E24" s="7"/>
      <c r="F24" s="7"/>
      <c r="G24" s="7"/>
      <c r="H24" s="7"/>
      <c r="I24" s="7"/>
      <c r="J24" s="7"/>
      <c r="K24" s="7"/>
      <c r="L24" s="7"/>
      <c r="M24" s="16">
        <f>IFERROR(Table14224[[#This Row],[Total A&amp;A]]/SUM(Table14224[[#This Row],[FY1 grant]:[FY3 co-fund]]),0)</f>
        <v>0</v>
      </c>
      <c r="N24" s="8" t="str">
        <f>IF(Table14224[[#This Row],[Start date]]&lt;1,"",IF(Table14224[[#This Row],[Start date]]&lt;46113,"FY1",IF(Table14224[[#This Row],[Start date]]&lt;46478,"FY2",IF(Table14224[[#This Row],[Start date]]&lt;&gt;"No Baseline","FY3","No Baseline"))))</f>
        <v/>
      </c>
      <c r="O24" s="8" t="str">
        <f>IF(Table14224[[#This Row],[End date]]&lt;1,"",IF(Table14224[[#This Row],[End date]]&lt;46113,"FY1",IF(Table14224[[#This Row],[End date]]&lt;46478,"FY2",IF(Table14224[[#This Row],[End date]]&lt;&gt;"No Baseline","FY3","No Baseline"))))</f>
        <v/>
      </c>
      <c r="P24" s="8" t="str" cm="1">
        <f t="array" ref="P24">_xlfn.IFS(AND(Table14224[[#This Row],[FY1 grant]:[FY1 co-fund]]&lt;1,OR(Table14224[[#This Row],[FY End]]="FY1",Table14224[[#This Row],[FY Start]]="FY1")),"Missing FY1 values",AND(Table14224[[#This Row],[FY2 grant]:[FY2 co-fund]]&lt;1,OR(Table14224[[#This Row],[FY End]]="FY2",Table14224[[#This Row],[FY Start]]="FY2")),"Missing FY2 values",AND(Table14224[[#This Row],[FY3 grant]:[FY3 co-fund]]&lt;1,OR(Table14224[[#This Row],[FY End]]="FY3",Table14224[[#This Row],[FY Start]]="FY3")),"Missing FY3 values",TRUE,"")</f>
        <v/>
      </c>
    </row>
    <row r="25" spans="1:16">
      <c r="A25" s="13" t="s">
        <v>63</v>
      </c>
      <c r="B25" s="2"/>
      <c r="C25" s="2"/>
      <c r="D25" s="8">
        <f t="shared" ref="D25:J25" si="0">SUM(D15:D23)</f>
        <v>650</v>
      </c>
      <c r="E25" s="9">
        <f t="shared" si="0"/>
        <v>2050000</v>
      </c>
      <c r="F25" s="9">
        <f t="shared" si="0"/>
        <v>1900000</v>
      </c>
      <c r="G25" s="9">
        <f t="shared" si="0"/>
        <v>2700000</v>
      </c>
      <c r="H25" s="9">
        <f t="shared" si="0"/>
        <v>2950000</v>
      </c>
      <c r="I25" s="9">
        <f t="shared" si="0"/>
        <v>0</v>
      </c>
      <c r="J25" s="9">
        <f t="shared" si="0"/>
        <v>0</v>
      </c>
      <c r="L25" s="9">
        <f>SUM(L15:L23)</f>
        <v>1210000</v>
      </c>
    </row>
    <row r="27" spans="1:16">
      <c r="A27" s="13" t="s">
        <v>20</v>
      </c>
      <c r="B27" s="9">
        <f>B4-E25</f>
        <v>-50000</v>
      </c>
      <c r="C27" s="2"/>
      <c r="F27" s="13" t="s">
        <v>24</v>
      </c>
      <c r="G27" s="9">
        <f>SUM(B27:B29)</f>
        <v>1250000</v>
      </c>
    </row>
    <row r="28" spans="1:16">
      <c r="A28" s="13" t="s">
        <v>22</v>
      </c>
      <c r="B28" s="9">
        <f>B5-G25</f>
        <v>300000</v>
      </c>
      <c r="G28" s="32"/>
    </row>
    <row r="29" spans="1:16">
      <c r="A29" s="13" t="s">
        <v>23</v>
      </c>
      <c r="B29" s="9">
        <f>B6-I25</f>
        <v>1000000</v>
      </c>
      <c r="G29" s="3"/>
    </row>
    <row r="30" spans="1:16">
      <c r="B30" s="3"/>
      <c r="G30" s="3"/>
    </row>
    <row r="31" spans="1:16">
      <c r="A31"/>
      <c r="B31"/>
    </row>
    <row r="32" spans="1:16">
      <c r="A32" s="13" t="s">
        <v>26</v>
      </c>
      <c r="B32" s="9">
        <f>B9-F25</f>
        <v>100000</v>
      </c>
      <c r="F32" s="13" t="s">
        <v>30</v>
      </c>
      <c r="G32" s="9">
        <f>SUM(B32:B34)</f>
        <v>1150000</v>
      </c>
    </row>
    <row r="33" spans="1:7">
      <c r="A33" s="13" t="s">
        <v>28</v>
      </c>
      <c r="B33" s="9">
        <f>B10-H25</f>
        <v>50000</v>
      </c>
    </row>
    <row r="34" spans="1:7">
      <c r="A34" s="13" t="s">
        <v>29</v>
      </c>
      <c r="B34" s="9">
        <f>B11-J25</f>
        <v>1000000</v>
      </c>
    </row>
    <row r="35" spans="1:7">
      <c r="A35"/>
      <c r="B35"/>
    </row>
    <row r="36" spans="1:7">
      <c r="F36" s="13" t="s">
        <v>32</v>
      </c>
      <c r="G36" s="16">
        <f>L25/SUM(E25:J25)</f>
        <v>0.12604166666666666</v>
      </c>
    </row>
    <row r="37" spans="1:7">
      <c r="A37" s="2"/>
      <c r="B37" s="5"/>
    </row>
  </sheetData>
  <conditionalFormatting sqref="B27:B29">
    <cfRule type="cellIs" dxfId="9" priority="7" operator="greaterThan">
      <formula>0</formula>
    </cfRule>
    <cfRule type="cellIs" dxfId="8" priority="8" operator="lessThan">
      <formula>0</formula>
    </cfRule>
  </conditionalFormatting>
  <conditionalFormatting sqref="B32:B34">
    <cfRule type="cellIs" dxfId="7" priority="5" operator="greaterThan">
      <formula>0</formula>
    </cfRule>
    <cfRule type="cellIs" dxfId="6" priority="6" operator="lessThan">
      <formula>0</formula>
    </cfRule>
  </conditionalFormatting>
  <conditionalFormatting sqref="G27">
    <cfRule type="cellIs" dxfId="5" priority="1" operator="greaterThan">
      <formula>0</formula>
    </cfRule>
    <cfRule type="cellIs" dxfId="4" priority="2" operator="lessThan">
      <formula>0</formula>
    </cfRule>
  </conditionalFormatting>
  <conditionalFormatting sqref="G32">
    <cfRule type="cellIs" dxfId="3" priority="3" operator="greaterThan">
      <formula>0</formula>
    </cfRule>
    <cfRule type="cellIs" dxfId="2" priority="4" operator="lessThan">
      <formula>0</formula>
    </cfRule>
  </conditionalFormatting>
  <dataValidations count="1">
    <dataValidation type="date" allowBlank="1" showInputMessage="1" showErrorMessage="1" sqref="B15:C24" xr:uid="{ECE5B195-4F55-401D-8A5D-C6B3B1064409}">
      <formula1>45748</formula1>
      <formula2>47208</formula2>
    </dataValidation>
  </dataValidations>
  <pageMargins left="0.7" right="0.7" top="0.75" bottom="0.75" header="0.3" footer="0.3"/>
  <pageSetup paperSize="9" orientation="portrait" r:id="rId1"/>
  <headerFooter>
    <oddHeader>&amp;C&amp;"Calibri"&amp;7&amp;K000000 Confidential - External&amp;1#_x000D_</oddHead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2BF4AFE-5937-4785-A6E6-DD20A5152588}">
          <x14:formula1>
            <xm:f>'Dropdown options'!$A$1:$A$5</xm:f>
          </x14:formula1>
          <xm:sqref>K15:K24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643E-279B-42A8-8122-C44B8B7F2316}">
  <dimension ref="B2:K27"/>
  <sheetViews>
    <sheetView zoomScale="90" zoomScaleNormal="90" workbookViewId="0">
      <selection activeCell="E48" sqref="E48"/>
    </sheetView>
  </sheetViews>
  <sheetFormatPr defaultRowHeight="11.65"/>
  <cols>
    <col min="2" max="2" width="27.15234375" bestFit="1" customWidth="1"/>
    <col min="3" max="3" width="11.53515625" bestFit="1" customWidth="1"/>
    <col min="4" max="4" width="25.69140625" customWidth="1"/>
    <col min="5" max="5" width="26.3046875" bestFit="1" customWidth="1"/>
    <col min="6" max="7" width="28.69140625" bestFit="1" customWidth="1"/>
    <col min="8" max="9" width="16.53515625" customWidth="1"/>
    <col min="10" max="10" width="11.84375" customWidth="1"/>
    <col min="11" max="11" width="22.15234375" bestFit="1" customWidth="1"/>
  </cols>
  <sheetData>
    <row r="2" spans="2:11" ht="12">
      <c r="B2" s="28" t="s">
        <v>64</v>
      </c>
      <c r="C2" s="29"/>
    </row>
    <row r="3" spans="2:11" ht="12">
      <c r="B3" s="28" t="s">
        <v>65</v>
      </c>
      <c r="C3" s="30">
        <v>7500</v>
      </c>
      <c r="D3" s="28" t="s">
        <v>66</v>
      </c>
    </row>
    <row r="4" spans="2:11" ht="12">
      <c r="B4" s="28" t="s">
        <v>67</v>
      </c>
      <c r="C4" s="30">
        <v>7500</v>
      </c>
      <c r="D4" s="28" t="s">
        <v>66</v>
      </c>
    </row>
    <row r="5" spans="2:11" ht="11.65" customHeight="1">
      <c r="B5" s="28" t="s">
        <v>68</v>
      </c>
      <c r="C5" s="30">
        <v>20000</v>
      </c>
      <c r="D5" s="28" t="s">
        <v>69</v>
      </c>
    </row>
    <row r="9" spans="2:11" ht="11.65" customHeight="1">
      <c r="B9" s="13" t="s">
        <v>49</v>
      </c>
      <c r="C9" s="13" t="s">
        <v>70</v>
      </c>
      <c r="D9" s="13" t="s">
        <v>71</v>
      </c>
      <c r="E9" s="13" t="s">
        <v>72</v>
      </c>
      <c r="F9" s="13" t="s">
        <v>73</v>
      </c>
      <c r="G9" s="13" t="s">
        <v>74</v>
      </c>
      <c r="H9" s="13" t="s">
        <v>75</v>
      </c>
      <c r="I9" s="13" t="s">
        <v>76</v>
      </c>
      <c r="J9" s="13" t="s">
        <v>59</v>
      </c>
      <c r="K9" s="13" t="s">
        <v>77</v>
      </c>
    </row>
    <row r="10" spans="2:11" ht="11.65" customHeight="1">
      <c r="B10" s="2">
        <v>1</v>
      </c>
      <c r="C10" s="8">
        <f>'FY Alignment Tool'!D15</f>
        <v>230</v>
      </c>
      <c r="D10" s="9">
        <f>'FY Alignment Tool'!E15+'FY Alignment Tool'!G15+'FY Alignment Tool'!I15</f>
        <v>1500000</v>
      </c>
      <c r="E10" s="11">
        <v>0</v>
      </c>
      <c r="F10" s="11">
        <v>0</v>
      </c>
      <c r="G10" s="11">
        <v>0</v>
      </c>
      <c r="H10" s="31">
        <v>210000</v>
      </c>
      <c r="I10" s="16">
        <f>H10/D10</f>
        <v>0.14000000000000001</v>
      </c>
      <c r="J10" s="8" t="str">
        <f>IF('FY Alignment Tool'!K15=0,"",'FY Alignment Tool'!K15)</f>
        <v>Approved</v>
      </c>
      <c r="K10" s="16">
        <f>(D10-F10)/((C10-E10)*$C$3+(G10*$C$4))</f>
        <v>0.86956521739130432</v>
      </c>
    </row>
    <row r="11" spans="2:11" ht="11.65" customHeight="1">
      <c r="B11" s="2">
        <v>2</v>
      </c>
      <c r="C11" s="8">
        <f>'FY Alignment Tool'!D16</f>
        <v>350</v>
      </c>
      <c r="D11" s="9">
        <f>'FY Alignment Tool'!E16+'FY Alignment Tool'!G16+'FY Alignment Tool'!I16</f>
        <v>2450000</v>
      </c>
      <c r="E11" s="11">
        <v>0</v>
      </c>
      <c r="F11" s="11">
        <v>2</v>
      </c>
      <c r="G11" s="11">
        <v>0</v>
      </c>
      <c r="H11" s="31">
        <v>250000</v>
      </c>
      <c r="I11" s="16">
        <f t="shared" ref="I11" si="0">H11/D11</f>
        <v>0.10204081632653061</v>
      </c>
      <c r="J11" s="8" t="str">
        <f>IF('FY Alignment Tool'!K16=0,"",'FY Alignment Tool'!K16)</f>
        <v>Approved</v>
      </c>
      <c r="K11" s="16">
        <f>(D11-F11)/((C11-E11)*$C$3+(G11*$C$4))</f>
        <v>0.9333325714285714</v>
      </c>
    </row>
    <row r="12" spans="2:11" ht="11.65" customHeight="1">
      <c r="B12" s="2">
        <v>3</v>
      </c>
      <c r="C12" s="8">
        <f>'FY Alignment Tool'!D17</f>
        <v>70</v>
      </c>
      <c r="D12" s="9">
        <f>'FY Alignment Tool'!E17+'FY Alignment Tool'!G17+'FY Alignment Tool'!I17</f>
        <v>800000</v>
      </c>
      <c r="E12" s="11">
        <v>0</v>
      </c>
      <c r="F12" s="11">
        <v>0</v>
      </c>
      <c r="G12" s="11">
        <v>3</v>
      </c>
      <c r="H12" s="31">
        <v>60000</v>
      </c>
      <c r="I12" s="16">
        <f>IFERROR(H12/D12,"")</f>
        <v>7.4999999999999997E-2</v>
      </c>
      <c r="J12" s="8" t="str">
        <f>IF('FY Alignment Tool'!K17=0,"",'FY Alignment Tool'!K17)</f>
        <v>Planning</v>
      </c>
      <c r="K12" s="16">
        <f>IFERROR((D12-F12)/((C12-E12)*$C$3+(G12*$C$4)),"")</f>
        <v>1.4611872146118721</v>
      </c>
    </row>
    <row r="13" spans="2:11" ht="11.65" customHeight="1">
      <c r="B13" s="2">
        <v>4</v>
      </c>
      <c r="C13" s="8">
        <f>'FY Alignment Tool'!D18</f>
        <v>0</v>
      </c>
      <c r="D13" s="9">
        <f>'FY Alignment Tool'!E18+'FY Alignment Tool'!G18+'FY Alignment Tool'!I18</f>
        <v>0</v>
      </c>
      <c r="E13" s="11"/>
      <c r="F13" s="11"/>
      <c r="G13" s="11"/>
      <c r="H13" s="31"/>
      <c r="I13" s="16" t="str">
        <f t="shared" ref="I13:I19" si="1">IFERROR(H13/D13,"")</f>
        <v/>
      </c>
      <c r="J13" s="8" t="str">
        <f>IF('FY Alignment Tool'!K18=0,"",'FY Alignment Tool'!K18)</f>
        <v/>
      </c>
      <c r="K13" s="16" t="str">
        <f t="shared" ref="K13:K19" si="2">IFERROR((D13-F13)/((C13-E13)*$C$3+(G13*$C$4)),"")</f>
        <v/>
      </c>
    </row>
    <row r="14" spans="2:11" ht="12">
      <c r="B14" s="2">
        <v>5</v>
      </c>
      <c r="C14" s="8">
        <f>'FY Alignment Tool'!D19</f>
        <v>0</v>
      </c>
      <c r="D14" s="9">
        <f>'FY Alignment Tool'!E19+'FY Alignment Tool'!G19+'FY Alignment Tool'!I19</f>
        <v>0</v>
      </c>
      <c r="E14" s="11"/>
      <c r="F14" s="11"/>
      <c r="G14" s="11"/>
      <c r="H14" s="31"/>
      <c r="I14" s="16" t="str">
        <f t="shared" si="1"/>
        <v/>
      </c>
      <c r="J14" s="8" t="str">
        <f>IF('FY Alignment Tool'!K19=0,"",'FY Alignment Tool'!K19)</f>
        <v/>
      </c>
      <c r="K14" s="16" t="str">
        <f t="shared" si="2"/>
        <v/>
      </c>
    </row>
    <row r="15" spans="2:11" ht="12">
      <c r="B15" s="2">
        <v>6</v>
      </c>
      <c r="C15" s="8">
        <f>'FY Alignment Tool'!D20</f>
        <v>0</v>
      </c>
      <c r="D15" s="9">
        <f>'FY Alignment Tool'!E20+'FY Alignment Tool'!G20+'FY Alignment Tool'!I20</f>
        <v>0</v>
      </c>
      <c r="E15" s="11"/>
      <c r="F15" s="11"/>
      <c r="G15" s="11"/>
      <c r="H15" s="31"/>
      <c r="I15" s="16" t="str">
        <f t="shared" si="1"/>
        <v/>
      </c>
      <c r="J15" s="8" t="str">
        <f>IF('FY Alignment Tool'!K20=0,"",'FY Alignment Tool'!K20)</f>
        <v/>
      </c>
      <c r="K15" s="16" t="str">
        <f t="shared" si="2"/>
        <v/>
      </c>
    </row>
    <row r="16" spans="2:11" ht="12">
      <c r="B16" s="2">
        <v>7</v>
      </c>
      <c r="C16" s="8">
        <f>'FY Alignment Tool'!D21</f>
        <v>0</v>
      </c>
      <c r="D16" s="9">
        <f>'FY Alignment Tool'!E21+'FY Alignment Tool'!G21+'FY Alignment Tool'!I21</f>
        <v>0</v>
      </c>
      <c r="E16" s="11"/>
      <c r="F16" s="11"/>
      <c r="G16" s="11"/>
      <c r="H16" s="31"/>
      <c r="I16" s="16" t="str">
        <f t="shared" si="1"/>
        <v/>
      </c>
      <c r="J16" s="8" t="str">
        <f>IF('FY Alignment Tool'!K21=0,"",'FY Alignment Tool'!K21)</f>
        <v/>
      </c>
      <c r="K16" s="16" t="str">
        <f t="shared" si="2"/>
        <v/>
      </c>
    </row>
    <row r="17" spans="2:11" ht="12">
      <c r="B17" s="2">
        <v>8</v>
      </c>
      <c r="C17" s="8">
        <f>'FY Alignment Tool'!D22</f>
        <v>0</v>
      </c>
      <c r="D17" s="9">
        <f>'FY Alignment Tool'!E22+'FY Alignment Tool'!G22+'FY Alignment Tool'!I22</f>
        <v>0</v>
      </c>
      <c r="E17" s="11"/>
      <c r="F17" s="11"/>
      <c r="G17" s="11"/>
      <c r="H17" s="31"/>
      <c r="I17" s="16" t="str">
        <f t="shared" si="1"/>
        <v/>
      </c>
      <c r="J17" s="8" t="str">
        <f>IF('FY Alignment Tool'!K22=0,"",'FY Alignment Tool'!K22)</f>
        <v/>
      </c>
      <c r="K17" s="16" t="str">
        <f t="shared" si="2"/>
        <v/>
      </c>
    </row>
    <row r="18" spans="2:11" ht="12">
      <c r="B18" s="2">
        <v>9</v>
      </c>
      <c r="C18" s="8">
        <f>'FY Alignment Tool'!D23</f>
        <v>0</v>
      </c>
      <c r="D18" s="9">
        <f>'FY Alignment Tool'!E23+'FY Alignment Tool'!G23+'FY Alignment Tool'!I23</f>
        <v>0</v>
      </c>
      <c r="E18" s="11"/>
      <c r="F18" s="11"/>
      <c r="G18" s="11"/>
      <c r="H18" s="31"/>
      <c r="I18" s="16" t="str">
        <f t="shared" si="1"/>
        <v/>
      </c>
      <c r="J18" s="8" t="str">
        <f>IF('FY Alignment Tool'!K23=0,"",'FY Alignment Tool'!K23)</f>
        <v/>
      </c>
      <c r="K18" s="16" t="str">
        <f t="shared" si="2"/>
        <v/>
      </c>
    </row>
    <row r="19" spans="2:11" ht="12">
      <c r="B19" s="2">
        <v>10</v>
      </c>
      <c r="C19" s="8">
        <f>'FY Alignment Tool'!D24</f>
        <v>0</v>
      </c>
      <c r="D19" s="9">
        <f>'FY Alignment Tool'!E24+'FY Alignment Tool'!G24+'FY Alignment Tool'!I24</f>
        <v>0</v>
      </c>
      <c r="E19" s="11"/>
      <c r="F19" s="11"/>
      <c r="G19" s="11"/>
      <c r="H19" s="31"/>
      <c r="I19" s="16" t="str">
        <f t="shared" si="1"/>
        <v/>
      </c>
      <c r="J19" s="8" t="str">
        <f>IF('FY Alignment Tool'!K24=0,"",'FY Alignment Tool'!K24)</f>
        <v/>
      </c>
      <c r="K19" s="16" t="str">
        <f t="shared" si="2"/>
        <v/>
      </c>
    </row>
    <row r="20" spans="2:11">
      <c r="B20" s="2"/>
    </row>
    <row r="21" spans="2:11" ht="12">
      <c r="B21" t="s">
        <v>78</v>
      </c>
      <c r="C21" s="8">
        <f>SUM(C10:C19)</f>
        <v>650</v>
      </c>
      <c r="D21" s="9">
        <f>SUM(D10:D19)</f>
        <v>4750000</v>
      </c>
      <c r="E21" s="8">
        <f>SUM(E10:E19)</f>
        <v>0</v>
      </c>
      <c r="F21" s="8">
        <f t="shared" ref="F21:G21" si="3">SUM(F10:F19)</f>
        <v>2</v>
      </c>
      <c r="G21" s="8">
        <f t="shared" si="3"/>
        <v>3</v>
      </c>
      <c r="H21" s="9">
        <f>SUM(H10:H19)</f>
        <v>520000</v>
      </c>
    </row>
    <row r="23" spans="2:11" ht="12">
      <c r="F23" s="8" t="s">
        <v>79</v>
      </c>
      <c r="G23" s="16">
        <f>(D21-F21)/((C21-E21)*$C$3+(G21*$C$4))</f>
        <v>0.96988218478815724</v>
      </c>
    </row>
    <row r="25" spans="2:11" ht="12">
      <c r="B25" s="27"/>
      <c r="F25" s="16" t="s">
        <v>80</v>
      </c>
      <c r="G25" s="16">
        <f>H21/D21</f>
        <v>0.10947368421052632</v>
      </c>
    </row>
    <row r="26" spans="2:11">
      <c r="B26" s="27"/>
    </row>
    <row r="27" spans="2:11" ht="12">
      <c r="B27" s="27"/>
      <c r="F27" s="16" t="s">
        <v>81</v>
      </c>
      <c r="G27" s="16">
        <f>'FY Alignment Tool'!G36</f>
        <v>0.12604166666666666</v>
      </c>
    </row>
  </sheetData>
  <autoFilter ref="B9:K19" xr:uid="{EDCF643E-279B-42A8-8122-C44B8B7F2316}"/>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640F-2C19-4CA3-B2F8-01A2B03E69F9}">
  <dimension ref="A1:C138"/>
  <sheetViews>
    <sheetView workbookViewId="0">
      <selection activeCell="A6" sqref="A6"/>
    </sheetView>
  </sheetViews>
  <sheetFormatPr defaultRowHeight="11.65"/>
  <sheetData>
    <row r="1" spans="1:3" ht="14.25">
      <c r="A1" t="s">
        <v>61</v>
      </c>
      <c r="C1" s="14" t="s">
        <v>82</v>
      </c>
    </row>
    <row r="2" spans="1:3" ht="14.25">
      <c r="A2" t="s">
        <v>83</v>
      </c>
      <c r="C2" s="15" t="s">
        <v>84</v>
      </c>
    </row>
    <row r="3" spans="1:3" ht="14.25">
      <c r="A3" t="s">
        <v>85</v>
      </c>
      <c r="C3" s="14" t="s">
        <v>86</v>
      </c>
    </row>
    <row r="4" spans="1:3" ht="14.25">
      <c r="A4" t="s">
        <v>87</v>
      </c>
      <c r="C4" s="15" t="s">
        <v>88</v>
      </c>
    </row>
    <row r="5" spans="1:3" ht="14.25">
      <c r="A5" t="s">
        <v>62</v>
      </c>
      <c r="C5" s="14" t="s">
        <v>89</v>
      </c>
    </row>
    <row r="6" spans="1:3" ht="14.25">
      <c r="C6" s="15" t="s">
        <v>90</v>
      </c>
    </row>
    <row r="7" spans="1:3" ht="14.25">
      <c r="C7" s="14" t="s">
        <v>91</v>
      </c>
    </row>
    <row r="8" spans="1:3" ht="14.25">
      <c r="C8" s="15" t="s">
        <v>92</v>
      </c>
    </row>
    <row r="9" spans="1:3" ht="14.25">
      <c r="C9" s="14" t="s">
        <v>93</v>
      </c>
    </row>
    <row r="10" spans="1:3" ht="14.25">
      <c r="C10" s="15" t="s">
        <v>94</v>
      </c>
    </row>
    <row r="11" spans="1:3" ht="14.25">
      <c r="C11" s="14" t="s">
        <v>95</v>
      </c>
    </row>
    <row r="12" spans="1:3" ht="14.25">
      <c r="C12" s="15" t="s">
        <v>96</v>
      </c>
    </row>
    <row r="13" spans="1:3" ht="14.25">
      <c r="C13" s="14" t="s">
        <v>97</v>
      </c>
    </row>
    <row r="14" spans="1:3" ht="14.25">
      <c r="C14" s="15" t="s">
        <v>98</v>
      </c>
    </row>
    <row r="15" spans="1:3" ht="14.25">
      <c r="C15" s="14" t="s">
        <v>99</v>
      </c>
    </row>
    <row r="16" spans="1:3" ht="14.25">
      <c r="C16" s="15" t="s">
        <v>100</v>
      </c>
    </row>
    <row r="17" spans="3:3" ht="14.25">
      <c r="C17" s="14" t="s">
        <v>101</v>
      </c>
    </row>
    <row r="18" spans="3:3" ht="14.25">
      <c r="C18" s="15" t="s">
        <v>102</v>
      </c>
    </row>
    <row r="19" spans="3:3" ht="14.25">
      <c r="C19" s="14" t="s">
        <v>103</v>
      </c>
    </row>
    <row r="20" spans="3:3" ht="14.25">
      <c r="C20" s="15" t="s">
        <v>104</v>
      </c>
    </row>
    <row r="21" spans="3:3" ht="14.25">
      <c r="C21" s="14" t="s">
        <v>105</v>
      </c>
    </row>
    <row r="22" spans="3:3" ht="14.25">
      <c r="C22" s="15" t="s">
        <v>106</v>
      </c>
    </row>
    <row r="23" spans="3:3" ht="14.25">
      <c r="C23" s="14" t="s">
        <v>107</v>
      </c>
    </row>
    <row r="24" spans="3:3" ht="14.25">
      <c r="C24" s="15" t="s">
        <v>108</v>
      </c>
    </row>
    <row r="25" spans="3:3" ht="14.25">
      <c r="C25" s="14" t="s">
        <v>109</v>
      </c>
    </row>
    <row r="26" spans="3:3" ht="14.25">
      <c r="C26" s="15" t="s">
        <v>110</v>
      </c>
    </row>
    <row r="27" spans="3:3" ht="14.25">
      <c r="C27" s="14" t="s">
        <v>111</v>
      </c>
    </row>
    <row r="28" spans="3:3" ht="14.25">
      <c r="C28" s="15" t="s">
        <v>112</v>
      </c>
    </row>
    <row r="29" spans="3:3" ht="14.25">
      <c r="C29" s="14" t="s">
        <v>113</v>
      </c>
    </row>
    <row r="30" spans="3:3" ht="14.25">
      <c r="C30" s="15" t="s">
        <v>114</v>
      </c>
    </row>
    <row r="31" spans="3:3" ht="14.25">
      <c r="C31" s="14" t="s">
        <v>115</v>
      </c>
    </row>
    <row r="32" spans="3:3" ht="14.25">
      <c r="C32" s="15" t="s">
        <v>116</v>
      </c>
    </row>
    <row r="33" spans="3:3" ht="14.25">
      <c r="C33" s="14" t="s">
        <v>117</v>
      </c>
    </row>
    <row r="34" spans="3:3" ht="14.25">
      <c r="C34" s="15" t="s">
        <v>118</v>
      </c>
    </row>
    <row r="35" spans="3:3" ht="14.25">
      <c r="C35" s="14" t="s">
        <v>119</v>
      </c>
    </row>
    <row r="36" spans="3:3" ht="14.25">
      <c r="C36" s="15" t="s">
        <v>120</v>
      </c>
    </row>
    <row r="37" spans="3:3" ht="14.25">
      <c r="C37" s="14" t="s">
        <v>121</v>
      </c>
    </row>
    <row r="38" spans="3:3" ht="14.25">
      <c r="C38" s="15" t="s">
        <v>122</v>
      </c>
    </row>
    <row r="39" spans="3:3" ht="14.25">
      <c r="C39" s="14" t="s">
        <v>123</v>
      </c>
    </row>
    <row r="40" spans="3:3" ht="14.25">
      <c r="C40" s="15" t="s">
        <v>124</v>
      </c>
    </row>
    <row r="41" spans="3:3" ht="14.25">
      <c r="C41" s="14" t="s">
        <v>125</v>
      </c>
    </row>
    <row r="42" spans="3:3" ht="14.25">
      <c r="C42" s="15" t="s">
        <v>126</v>
      </c>
    </row>
    <row r="43" spans="3:3" ht="14.25">
      <c r="C43" s="14" t="s">
        <v>127</v>
      </c>
    </row>
    <row r="44" spans="3:3" ht="14.25">
      <c r="C44" s="15" t="s">
        <v>128</v>
      </c>
    </row>
    <row r="45" spans="3:3" ht="14.25">
      <c r="C45" s="14" t="s">
        <v>129</v>
      </c>
    </row>
    <row r="46" spans="3:3" ht="14.25">
      <c r="C46" s="15" t="s">
        <v>130</v>
      </c>
    </row>
    <row r="47" spans="3:3" ht="14.25">
      <c r="C47" s="14" t="s">
        <v>131</v>
      </c>
    </row>
    <row r="48" spans="3:3" ht="14.25">
      <c r="C48" s="15" t="s">
        <v>132</v>
      </c>
    </row>
    <row r="49" spans="3:3" ht="14.25">
      <c r="C49" s="14" t="s">
        <v>133</v>
      </c>
    </row>
    <row r="50" spans="3:3" ht="14.25">
      <c r="C50" s="15" t="s">
        <v>134</v>
      </c>
    </row>
    <row r="51" spans="3:3" ht="14.25">
      <c r="C51" s="14" t="s">
        <v>135</v>
      </c>
    </row>
    <row r="52" spans="3:3" ht="14.25">
      <c r="C52" s="15" t="s">
        <v>136</v>
      </c>
    </row>
    <row r="53" spans="3:3" ht="14.25">
      <c r="C53" s="14" t="s">
        <v>137</v>
      </c>
    </row>
    <row r="54" spans="3:3" ht="14.25">
      <c r="C54" s="15" t="s">
        <v>138</v>
      </c>
    </row>
    <row r="55" spans="3:3" ht="14.25">
      <c r="C55" s="14" t="s">
        <v>139</v>
      </c>
    </row>
    <row r="56" spans="3:3" ht="14.25">
      <c r="C56" s="15" t="s">
        <v>140</v>
      </c>
    </row>
    <row r="57" spans="3:3" ht="14.25">
      <c r="C57" s="14" t="s">
        <v>141</v>
      </c>
    </row>
    <row r="58" spans="3:3" ht="14.25">
      <c r="C58" s="15" t="s">
        <v>142</v>
      </c>
    </row>
    <row r="59" spans="3:3" ht="14.25">
      <c r="C59" s="14" t="s">
        <v>143</v>
      </c>
    </row>
    <row r="60" spans="3:3" ht="14.25">
      <c r="C60" s="15" t="s">
        <v>144</v>
      </c>
    </row>
    <row r="61" spans="3:3" ht="14.25">
      <c r="C61" s="14" t="s">
        <v>145</v>
      </c>
    </row>
    <row r="62" spans="3:3" ht="14.25">
      <c r="C62" s="15" t="s">
        <v>146</v>
      </c>
    </row>
    <row r="63" spans="3:3" ht="14.25">
      <c r="C63" s="14" t="s">
        <v>147</v>
      </c>
    </row>
    <row r="64" spans="3:3" ht="14.25">
      <c r="C64" s="15" t="s">
        <v>148</v>
      </c>
    </row>
    <row r="65" spans="3:3" ht="14.25">
      <c r="C65" s="14" t="s">
        <v>149</v>
      </c>
    </row>
    <row r="66" spans="3:3" ht="14.25">
      <c r="C66" s="15" t="s">
        <v>150</v>
      </c>
    </row>
    <row r="67" spans="3:3" ht="14.25">
      <c r="C67" s="14" t="s">
        <v>151</v>
      </c>
    </row>
    <row r="68" spans="3:3" ht="14.25">
      <c r="C68" s="15" t="s">
        <v>152</v>
      </c>
    </row>
    <row r="69" spans="3:3" ht="14.25">
      <c r="C69" s="14" t="s">
        <v>153</v>
      </c>
    </row>
    <row r="70" spans="3:3" ht="14.25">
      <c r="C70" s="15" t="s">
        <v>154</v>
      </c>
    </row>
    <row r="71" spans="3:3" ht="14.25">
      <c r="C71" s="14" t="s">
        <v>155</v>
      </c>
    </row>
    <row r="72" spans="3:3" ht="14.25">
      <c r="C72" s="15" t="s">
        <v>156</v>
      </c>
    </row>
    <row r="73" spans="3:3" ht="14.25">
      <c r="C73" s="14" t="s">
        <v>157</v>
      </c>
    </row>
    <row r="74" spans="3:3" ht="14.25">
      <c r="C74" s="15" t="s">
        <v>158</v>
      </c>
    </row>
    <row r="75" spans="3:3" ht="14.25">
      <c r="C75" s="14" t="s">
        <v>159</v>
      </c>
    </row>
    <row r="76" spans="3:3" ht="14.25">
      <c r="C76" s="15" t="s">
        <v>160</v>
      </c>
    </row>
    <row r="77" spans="3:3" ht="14.25">
      <c r="C77" s="14" t="s">
        <v>161</v>
      </c>
    </row>
    <row r="78" spans="3:3" ht="14.25">
      <c r="C78" s="15" t="s">
        <v>162</v>
      </c>
    </row>
    <row r="79" spans="3:3" ht="14.25">
      <c r="C79" s="14" t="s">
        <v>163</v>
      </c>
    </row>
    <row r="80" spans="3:3" ht="14.25">
      <c r="C80" s="15" t="s">
        <v>164</v>
      </c>
    </row>
    <row r="81" spans="3:3" ht="14.25">
      <c r="C81" s="14" t="s">
        <v>165</v>
      </c>
    </row>
    <row r="82" spans="3:3" ht="14.25">
      <c r="C82" s="15" t="s">
        <v>166</v>
      </c>
    </row>
    <row r="83" spans="3:3" ht="14.25">
      <c r="C83" s="14" t="s">
        <v>167</v>
      </c>
    </row>
    <row r="84" spans="3:3" ht="14.25">
      <c r="C84" s="15" t="s">
        <v>168</v>
      </c>
    </row>
    <row r="85" spans="3:3" ht="14.25">
      <c r="C85" s="14" t="s">
        <v>169</v>
      </c>
    </row>
    <row r="86" spans="3:3" ht="14.25">
      <c r="C86" s="15" t="s">
        <v>170</v>
      </c>
    </row>
    <row r="87" spans="3:3" ht="14.25">
      <c r="C87" s="14" t="s">
        <v>171</v>
      </c>
    </row>
    <row r="88" spans="3:3" ht="14.25">
      <c r="C88" s="15" t="s">
        <v>172</v>
      </c>
    </row>
    <row r="89" spans="3:3" ht="14.25">
      <c r="C89" s="14" t="s">
        <v>173</v>
      </c>
    </row>
    <row r="90" spans="3:3" ht="14.25">
      <c r="C90" s="15" t="s">
        <v>174</v>
      </c>
    </row>
    <row r="91" spans="3:3" ht="14.25">
      <c r="C91" s="14" t="s">
        <v>175</v>
      </c>
    </row>
    <row r="92" spans="3:3" ht="14.25">
      <c r="C92" s="15" t="s">
        <v>176</v>
      </c>
    </row>
    <row r="93" spans="3:3" ht="14.25">
      <c r="C93" s="14" t="s">
        <v>177</v>
      </c>
    </row>
    <row r="94" spans="3:3" ht="14.25">
      <c r="C94" s="15" t="s">
        <v>178</v>
      </c>
    </row>
    <row r="95" spans="3:3" ht="14.25">
      <c r="C95" s="14" t="s">
        <v>179</v>
      </c>
    </row>
    <row r="96" spans="3:3" ht="14.25">
      <c r="C96" s="15" t="s">
        <v>180</v>
      </c>
    </row>
    <row r="97" spans="3:3" ht="14.25">
      <c r="C97" s="14" t="s">
        <v>181</v>
      </c>
    </row>
    <row r="98" spans="3:3" ht="14.25">
      <c r="C98" s="15" t="s">
        <v>182</v>
      </c>
    </row>
    <row r="99" spans="3:3" ht="14.25">
      <c r="C99" s="14" t="s">
        <v>183</v>
      </c>
    </row>
    <row r="100" spans="3:3" ht="14.25">
      <c r="C100" s="15" t="s">
        <v>184</v>
      </c>
    </row>
    <row r="101" spans="3:3" ht="14.25">
      <c r="C101" s="14" t="s">
        <v>185</v>
      </c>
    </row>
    <row r="102" spans="3:3" ht="14.25">
      <c r="C102" s="15" t="s">
        <v>186</v>
      </c>
    </row>
    <row r="103" spans="3:3" ht="14.25">
      <c r="C103" s="14" t="s">
        <v>187</v>
      </c>
    </row>
    <row r="104" spans="3:3" ht="14.25">
      <c r="C104" s="15" t="s">
        <v>188</v>
      </c>
    </row>
    <row r="105" spans="3:3" ht="14.25">
      <c r="C105" s="14" t="s">
        <v>189</v>
      </c>
    </row>
    <row r="106" spans="3:3" ht="14.25">
      <c r="C106" s="15" t="s">
        <v>190</v>
      </c>
    </row>
    <row r="107" spans="3:3" ht="14.25">
      <c r="C107" s="14" t="s">
        <v>191</v>
      </c>
    </row>
    <row r="108" spans="3:3" ht="14.25">
      <c r="C108" s="15" t="s">
        <v>192</v>
      </c>
    </row>
    <row r="109" spans="3:3" ht="14.25">
      <c r="C109" s="14" t="s">
        <v>193</v>
      </c>
    </row>
    <row r="110" spans="3:3" ht="14.25">
      <c r="C110" s="15" t="s">
        <v>194</v>
      </c>
    </row>
    <row r="111" spans="3:3" ht="14.25">
      <c r="C111" s="14" t="s">
        <v>195</v>
      </c>
    </row>
    <row r="112" spans="3:3" ht="14.25">
      <c r="C112" s="15" t="s">
        <v>196</v>
      </c>
    </row>
    <row r="113" spans="3:3" ht="14.25">
      <c r="C113" s="14" t="s">
        <v>197</v>
      </c>
    </row>
    <row r="114" spans="3:3" ht="14.25">
      <c r="C114" s="15" t="s">
        <v>198</v>
      </c>
    </row>
    <row r="115" spans="3:3" ht="14.25">
      <c r="C115" s="14" t="s">
        <v>199</v>
      </c>
    </row>
    <row r="116" spans="3:3" ht="14.25">
      <c r="C116" s="15" t="s">
        <v>200</v>
      </c>
    </row>
    <row r="117" spans="3:3" ht="14.25">
      <c r="C117" s="14" t="s">
        <v>201</v>
      </c>
    </row>
    <row r="118" spans="3:3" ht="14.25">
      <c r="C118" s="15" t="s">
        <v>202</v>
      </c>
    </row>
    <row r="119" spans="3:3" ht="14.25">
      <c r="C119" s="14" t="s">
        <v>203</v>
      </c>
    </row>
    <row r="120" spans="3:3" ht="14.25">
      <c r="C120" s="15" t="s">
        <v>204</v>
      </c>
    </row>
    <row r="121" spans="3:3" ht="14.25">
      <c r="C121" s="14" t="s">
        <v>205</v>
      </c>
    </row>
    <row r="122" spans="3:3" ht="14.25">
      <c r="C122" s="15" t="s">
        <v>206</v>
      </c>
    </row>
    <row r="123" spans="3:3" ht="14.25">
      <c r="C123" s="14" t="s">
        <v>207</v>
      </c>
    </row>
    <row r="124" spans="3:3" ht="14.25">
      <c r="C124" s="15" t="s">
        <v>208</v>
      </c>
    </row>
    <row r="125" spans="3:3" ht="14.25">
      <c r="C125" s="14" t="s">
        <v>209</v>
      </c>
    </row>
    <row r="126" spans="3:3" ht="14.25">
      <c r="C126" s="15" t="s">
        <v>210</v>
      </c>
    </row>
    <row r="127" spans="3:3" ht="14.25">
      <c r="C127" s="14" t="s">
        <v>211</v>
      </c>
    </row>
    <row r="128" spans="3:3" ht="14.25">
      <c r="C128" s="15" t="s">
        <v>212</v>
      </c>
    </row>
    <row r="129" spans="3:3" ht="14.25">
      <c r="C129" s="14" t="s">
        <v>213</v>
      </c>
    </row>
    <row r="130" spans="3:3" ht="14.25">
      <c r="C130" s="15" t="s">
        <v>214</v>
      </c>
    </row>
    <row r="131" spans="3:3" ht="14.25">
      <c r="C131" s="14" t="s">
        <v>215</v>
      </c>
    </row>
    <row r="132" spans="3:3" ht="14.25">
      <c r="C132" s="15" t="s">
        <v>216</v>
      </c>
    </row>
    <row r="133" spans="3:3" ht="14.25">
      <c r="C133" s="14" t="s">
        <v>217</v>
      </c>
    </row>
    <row r="134" spans="3:3" ht="14.25">
      <c r="C134" s="15" t="s">
        <v>218</v>
      </c>
    </row>
    <row r="135" spans="3:3" ht="14.25">
      <c r="C135" s="14" t="s">
        <v>219</v>
      </c>
    </row>
    <row r="136" spans="3:3" ht="14.25">
      <c r="C136" s="15" t="s">
        <v>220</v>
      </c>
    </row>
    <row r="137" spans="3:3" ht="14.25">
      <c r="C137" s="14" t="s">
        <v>221</v>
      </c>
    </row>
    <row r="138" spans="3:3" ht="14.25">
      <c r="C138" s="15" t="s">
        <v>222</v>
      </c>
    </row>
  </sheetData>
  <sortState xmlns:xlrd2="http://schemas.microsoft.com/office/spreadsheetml/2017/richdata2" ref="A1:A4">
    <sortCondition ref="A1:A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896f3c8-51b8-472e-9a3c-9c7f715e8bbd">
      <Terms xmlns="http://schemas.microsoft.com/office/infopath/2007/PartnerControls"/>
    </lcf76f155ced4ddcb4097134ff3c332f>
    <_ip_UnifiedCompliancePolicyProperties xmlns="http://schemas.microsoft.com/sharepoint/v3" xsi:nil="true"/>
    <TaxCatchAll xmlns="c8b1029f-1a73-4e0a-b58c-2b93101da9d6" xsi:nil="true"/>
    <_Flow_SignoffStatus xmlns="7896f3c8-51b8-472e-9a3c-9c7f715e8b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D2BE5D66AB0148A69C0609FF129A04" ma:contentTypeVersion="20" ma:contentTypeDescription="Create a new document." ma:contentTypeScope="" ma:versionID="3c345bf34adc6747a1cf2a106c5f6b67">
  <xsd:schema xmlns:xsd="http://www.w3.org/2001/XMLSchema" xmlns:xs="http://www.w3.org/2001/XMLSchema" xmlns:p="http://schemas.microsoft.com/office/2006/metadata/properties" xmlns:ns1="http://schemas.microsoft.com/sharepoint/v3" xmlns:ns2="7896f3c8-51b8-472e-9a3c-9c7f715e8bbd" xmlns:ns3="c8b1029f-1a73-4e0a-b58c-2b93101da9d6" targetNamespace="http://schemas.microsoft.com/office/2006/metadata/properties" ma:root="true" ma:fieldsID="021809b52e2ce0063bd0588938b8febf" ns1:_="" ns2:_="" ns3:_="">
    <xsd:import namespace="http://schemas.microsoft.com/sharepoint/v3"/>
    <xsd:import namespace="7896f3c8-51b8-472e-9a3c-9c7f715e8bbd"/>
    <xsd:import namespace="c8b1029f-1a73-4e0a-b58c-2b93101da9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6f3c8-51b8-472e-9a3c-9c7f715e8b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a05f64b-033b-470b-9367-323cc28bf54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Sign-off status" ma:internalName="_x0024_Resources_x003a_core_x002c_Signoff_Status">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b1029f-1a73-4e0a-b58c-2b93101da9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6fbd458-c327-4a4b-aa4a-742f51c0a08e}" ma:internalName="TaxCatchAll" ma:showField="CatchAllData" ma:web="c8b1029f-1a73-4e0a-b58c-2b93101da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FBFE2-5DA9-48D3-A66F-54065B3300FC}">
  <ds:schemaRefs>
    <ds:schemaRef ds:uri="http://purl.org/dc/terms/"/>
    <ds:schemaRef ds:uri="http://schemas.microsoft.com/office/infopath/2007/PartnerControls"/>
    <ds:schemaRef ds:uri="http://schemas.microsoft.com/office/2006/documentManagement/types"/>
    <ds:schemaRef ds:uri="7896f3c8-51b8-472e-9a3c-9c7f715e8bbd"/>
    <ds:schemaRef ds:uri="http://purl.org/dc/elements/1.1/"/>
    <ds:schemaRef ds:uri="http://schemas.microsoft.com/office/2006/metadata/properties"/>
    <ds:schemaRef ds:uri="http://schemas.openxmlformats.org/package/2006/metadata/core-properties"/>
    <ds:schemaRef ds:uri="c8b1029f-1a73-4e0a-b58c-2b93101da9d6"/>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00B94076-CABB-4462-A53D-2E9A8BB72D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96f3c8-51b8-472e-9a3c-9c7f715e8bbd"/>
    <ds:schemaRef ds:uri="c8b1029f-1a73-4e0a-b58c-2b93101da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9DDA3C-BA85-4500-A430-2D38C2759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FY Alignment Tool</vt:lpstr>
      <vt:lpstr>Cost Caps</vt:lpstr>
      <vt:lpstr>Dropdown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Pang</dc:creator>
  <cp:keywords/>
  <dc:description/>
  <cp:lastModifiedBy>Laura Cocker</cp:lastModifiedBy>
  <cp:revision/>
  <dcterms:created xsi:type="dcterms:W3CDTF">2026-02-24T13:46:18Z</dcterms:created>
  <dcterms:modified xsi:type="dcterms:W3CDTF">2026-07-16T10:29:53Z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ddd334-ca25-4924-90fa-f2c60eaea2d7_Enabled">
    <vt:lpwstr>true</vt:lpwstr>
  </property>
  <property fmtid="{D5CDD505-2E9C-101B-9397-08002B2CF9AE}" pid="3" name="MSIP_Label_31ddd334-ca25-4924-90fa-f2c60eaea2d7_SetDate">
    <vt:lpwstr>2026-02-24T16:00:06Z</vt:lpwstr>
  </property>
  <property fmtid="{D5CDD505-2E9C-101B-9397-08002B2CF9AE}" pid="4" name="MSIP_Label_31ddd334-ca25-4924-90fa-f2c60eaea2d7_Method">
    <vt:lpwstr>Privileged</vt:lpwstr>
  </property>
  <property fmtid="{D5CDD505-2E9C-101B-9397-08002B2CF9AE}" pid="5" name="MSIP_Label_31ddd334-ca25-4924-90fa-f2c60eaea2d7_Name">
    <vt:lpwstr>Confidential-SupplierServices</vt:lpwstr>
  </property>
  <property fmtid="{D5CDD505-2E9C-101B-9397-08002B2CF9AE}" pid="6" name="MSIP_Label_31ddd334-ca25-4924-90fa-f2c60eaea2d7_SiteId">
    <vt:lpwstr>ca18acb0-3312-44f2-869d-5b01ed8bb47d</vt:lpwstr>
  </property>
  <property fmtid="{D5CDD505-2E9C-101B-9397-08002B2CF9AE}" pid="7" name="MSIP_Label_31ddd334-ca25-4924-90fa-f2c60eaea2d7_ActionId">
    <vt:lpwstr>6d691a94-4ed6-43c6-8e2e-dbc51229195b</vt:lpwstr>
  </property>
  <property fmtid="{D5CDD505-2E9C-101B-9397-08002B2CF9AE}" pid="8" name="MSIP_Label_31ddd334-ca25-4924-90fa-f2c60eaea2d7_ContentBits">
    <vt:lpwstr>1</vt:lpwstr>
  </property>
  <property fmtid="{D5CDD505-2E9C-101B-9397-08002B2CF9AE}" pid="9" name="MSIP_Label_31ddd334-ca25-4924-90fa-f2c60eaea2d7_Tag">
    <vt:lpwstr>10, 0, 1, 1</vt:lpwstr>
  </property>
  <property fmtid="{D5CDD505-2E9C-101B-9397-08002B2CF9AE}" pid="10" name="ContentTypeId">
    <vt:lpwstr>0x0101007AD2BE5D66AB0148A69C0609FF129A04</vt:lpwstr>
  </property>
  <property fmtid="{D5CDD505-2E9C-101B-9397-08002B2CF9AE}" pid="11" name="MediaServiceImageTags">
    <vt:lpwstr/>
  </property>
</Properties>
</file>